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30" windowHeight="3975" activeTab="0"/>
  </bookViews>
  <sheets>
    <sheet name="Title Page" sheetId="1" r:id="rId1"/>
    <sheet name="BALANCE SHEET" sheetId="2" r:id="rId2"/>
    <sheet name="INCOME STATEMENT" sheetId="3" r:id="rId3"/>
    <sheet name="SPECIAL FUNDS" sheetId="4" r:id="rId4"/>
    <sheet name="DIOCESAN CONVENTION" sheetId="5" r:id="rId5"/>
  </sheets>
  <definedNames>
    <definedName name="_xlnm.Print_Titles" localSheetId="3">'SPECIAL FUNDS'!$1:$9</definedName>
  </definedNames>
  <calcPr fullCalcOnLoad="1"/>
</workbook>
</file>

<file path=xl/sharedStrings.xml><?xml version="1.0" encoding="utf-8"?>
<sst xmlns="http://schemas.openxmlformats.org/spreadsheetml/2006/main" count="237" uniqueCount="119">
  <si>
    <t>THE CATHOLIC WOMEN’S LEAGUE OF CANADA</t>
  </si>
  <si>
    <t>BALANCE SHEET</t>
  </si>
  <si>
    <t>(UNAUDITED- SEE NOTICE TO READER)</t>
  </si>
  <si>
    <t>ASSETS</t>
  </si>
  <si>
    <t xml:space="preserve"> </t>
  </si>
  <si>
    <t>CURRENT</t>
  </si>
  <si>
    <t xml:space="preserve">Cash on hand </t>
  </si>
  <si>
    <t>Guaranteed Investment Certificates</t>
  </si>
  <si>
    <t>Office Equipment</t>
  </si>
  <si>
    <t>Total Current Asset</t>
  </si>
  <si>
    <t>LIABILITIES</t>
  </si>
  <si>
    <t>Chrism Mass</t>
  </si>
  <si>
    <t>St. Benedict’s Chapel</t>
  </si>
  <si>
    <t>Field Workers Fund</t>
  </si>
  <si>
    <t>Education Fund</t>
  </si>
  <si>
    <t xml:space="preserve">    </t>
  </si>
  <si>
    <t>EQUITY</t>
  </si>
  <si>
    <t>Balance - Beginning of year</t>
  </si>
  <si>
    <t>Net gain (loss) for Year</t>
  </si>
  <si>
    <t>Balance- End of Year</t>
  </si>
  <si>
    <t>INCOME STATEMENT</t>
  </si>
  <si>
    <t>REVENUE</t>
  </si>
  <si>
    <t>TOTAL REVENUE</t>
  </si>
  <si>
    <t>EXPENSES</t>
  </si>
  <si>
    <t xml:space="preserve">Administration/Archives                  </t>
  </si>
  <si>
    <t xml:space="preserve">Advertising                                          </t>
  </si>
  <si>
    <t xml:space="preserve">Bank Charges                                               </t>
  </si>
  <si>
    <t xml:space="preserve">Cards/Memorials                                          </t>
  </si>
  <si>
    <t xml:space="preserve">Honoraria/Life Mem. Stipend/Gifts                         </t>
  </si>
  <si>
    <t xml:space="preserve">National Supplies                                        </t>
  </si>
  <si>
    <t xml:space="preserve">Mileage                                                   </t>
  </si>
  <si>
    <t xml:space="preserve">Photocopying &amp; Printing                                    </t>
  </si>
  <si>
    <t xml:space="preserve">Postage                                                     </t>
  </si>
  <si>
    <t xml:space="preserve">Office Supplies                                      </t>
  </si>
  <si>
    <t xml:space="preserve">Accommodations &amp; Meals                             </t>
  </si>
  <si>
    <t xml:space="preserve">National Convention                                    </t>
  </si>
  <si>
    <t xml:space="preserve">Accounting                                                  </t>
  </si>
  <si>
    <t xml:space="preserve">Convention Expenses Council                         </t>
  </si>
  <si>
    <t>TOTAL EXPENSES</t>
  </si>
  <si>
    <t>TOTAL LIABILITIES AND EQUITY</t>
  </si>
  <si>
    <t>No.</t>
  </si>
  <si>
    <t>FUND NAME</t>
  </si>
  <si>
    <t>CHRISM MASS FUND</t>
  </si>
  <si>
    <t>ADD: RECEIPTS</t>
  </si>
  <si>
    <t>LESS: DISBURSEMENTS</t>
  </si>
  <si>
    <t>EDUCATION FUND</t>
  </si>
  <si>
    <t>ST. BENEDICTS CHAPEL</t>
  </si>
  <si>
    <t>FIELD WORKERS FUND</t>
  </si>
  <si>
    <t>SIGN OF HOPE</t>
  </si>
  <si>
    <t>PER CAPITA FEES FUND</t>
  </si>
  <si>
    <t>TOTAL LIABILITIES</t>
  </si>
  <si>
    <t>CASH TRANSFERRED FROM CWL OPERATING</t>
  </si>
  <si>
    <t xml:space="preserve">REVENUE COLLECTED </t>
  </si>
  <si>
    <t>EXPENSES PAID OUT FOR CONVENTION</t>
  </si>
  <si>
    <t xml:space="preserve">     St Benedicts Chapel</t>
  </si>
  <si>
    <t xml:space="preserve">     Field Workers Fund</t>
  </si>
  <si>
    <t xml:space="preserve">     Education Fund</t>
  </si>
  <si>
    <t>Bank - Current Account Operating Funds</t>
  </si>
  <si>
    <t xml:space="preserve">     Chrism Mass</t>
  </si>
  <si>
    <t>SCHEDULE OF SPECIAL PURPOSE FUNDS</t>
  </si>
  <si>
    <t xml:space="preserve">Donations/Extraordinary Expense                          </t>
  </si>
  <si>
    <t>Sign of Hope</t>
  </si>
  <si>
    <t>Committee Expense</t>
  </si>
  <si>
    <t xml:space="preserve">Provincial Convention/Meetings                                     </t>
  </si>
  <si>
    <t xml:space="preserve">     Sign of Hope</t>
  </si>
  <si>
    <t>Interest - GIC/Investments</t>
  </si>
  <si>
    <t>National Supplies</t>
  </si>
  <si>
    <t>Interest - General Account</t>
  </si>
  <si>
    <t>Convention Registration</t>
  </si>
  <si>
    <t>Convention Banquet Tickets</t>
  </si>
  <si>
    <t>Convention Luncheon</t>
  </si>
  <si>
    <t>Guest Expenses</t>
  </si>
  <si>
    <t>Convention Convenor Expense</t>
  </si>
  <si>
    <t>Facility Expenses</t>
  </si>
  <si>
    <t>Food/Break Beverage Expense</t>
  </si>
  <si>
    <t>Other Expenses - Banner, Books, etc</t>
  </si>
  <si>
    <t>Fixed Honorarias</t>
  </si>
  <si>
    <t>Office Expenses</t>
  </si>
  <si>
    <t>Account Interest</t>
  </si>
  <si>
    <t>Registraton Refund</t>
  </si>
  <si>
    <t>Bank Charges</t>
  </si>
  <si>
    <t>DIOCESAN ANNUAL CONVENTION</t>
  </si>
  <si>
    <t>MASS COLLECTION DEDICATED FUNDS</t>
  </si>
  <si>
    <t>Diocesan Annual Convention</t>
  </si>
  <si>
    <t xml:space="preserve">Inventory - National Supply </t>
  </si>
  <si>
    <t>DONATIONS IN TRUST</t>
  </si>
  <si>
    <t>Office Equipment &amp; Furnishing - 100% Expensed</t>
  </si>
  <si>
    <t>EDMONTON DICESAN COUNCIL</t>
  </si>
  <si>
    <t>EDMONTON DIOCESAN COUNCIL</t>
  </si>
  <si>
    <t xml:space="preserve">EDMONTON DIOCESAN COUNCIL </t>
  </si>
  <si>
    <t>EDMONTON DIOCESAN CONVENTION</t>
  </si>
  <si>
    <t>Per Capita Fees Held</t>
  </si>
  <si>
    <t>Office Equipment Depreciation Expense (2015)</t>
  </si>
  <si>
    <t>2017</t>
  </si>
  <si>
    <t>The Wilberforce Project (Alberta Pro Life)</t>
  </si>
  <si>
    <t>Refugee Welcome Bags</t>
  </si>
  <si>
    <t>Mass Collections</t>
  </si>
  <si>
    <t>Per Capita Fees</t>
  </si>
  <si>
    <t xml:space="preserve">Meeting Expenses (Officers' Expenses)         </t>
  </si>
  <si>
    <t>Adjustment: registration to revenue collected</t>
  </si>
  <si>
    <t xml:space="preserve">     Special Projects</t>
  </si>
  <si>
    <t>2018</t>
  </si>
  <si>
    <t xml:space="preserve">NET GAIN (LOSS)                </t>
  </si>
  <si>
    <t>SPECIAL PROJECTS ACCOUNT</t>
  </si>
  <si>
    <t>Grant</t>
  </si>
  <si>
    <t>AS AT DECEMBER 31, 2019</t>
  </si>
  <si>
    <t>2019</t>
  </si>
  <si>
    <t>BANK ACCOUNT AS OF DECEMBER 31, 2019</t>
  </si>
  <si>
    <t>CASH BALANCE AS AT DECEMBER 31, 2019</t>
  </si>
  <si>
    <t>NET GAIN(LOSS) FOR 2019</t>
  </si>
  <si>
    <t>Essay/Poster Contest</t>
  </si>
  <si>
    <t>Miscellaneous Expenses</t>
  </si>
  <si>
    <t>Miscellaneous Income</t>
  </si>
  <si>
    <t>CASH BALANCE AT JANUARY 1, 2019</t>
  </si>
  <si>
    <t>BALANCE: JANUARY 1, 2019</t>
  </si>
  <si>
    <t>BALANCE: DECEMBER 31ST, 2019</t>
  </si>
  <si>
    <t>ALIES (ALBERTA PRO LIFE)</t>
  </si>
  <si>
    <t>REFUGEE BAG PROGRAM</t>
  </si>
  <si>
    <t xml:space="preserve">     ALIES (The Wilberforce Project/Alberta Pro Life)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</si>
</sst>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#,##0.000000000000"/>
    <numFmt numFmtId="170" formatCode="#,##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5"/>
      <name val="Calibri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2"/>
      <color indexed="55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Times New Roman"/>
      <family val="1"/>
    </font>
    <font>
      <b/>
      <sz val="14"/>
      <color indexed="23"/>
      <name val="Times New Roman"/>
      <family val="1"/>
    </font>
    <font>
      <sz val="14"/>
      <color indexed="23"/>
      <name val="Calibri"/>
      <family val="2"/>
    </font>
    <font>
      <b/>
      <sz val="14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 tint="-0.3499799966812134"/>
      <name val="Calibri"/>
      <family val="2"/>
    </font>
    <font>
      <sz val="12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sz val="12"/>
      <color theme="0" tint="-0.3499799966812134"/>
      <name val="Calibri"/>
      <family val="2"/>
    </font>
    <font>
      <b/>
      <sz val="11"/>
      <color theme="0" tint="-0.4999699890613556"/>
      <name val="Calibri"/>
      <family val="2"/>
    </font>
    <font>
      <sz val="14"/>
      <color theme="0" tint="-0.4999699890613556"/>
      <name val="Times New Roman"/>
      <family val="1"/>
    </font>
    <font>
      <b/>
      <sz val="14"/>
      <color theme="0" tint="-0.4999699890613556"/>
      <name val="Times New Roman"/>
      <family val="1"/>
    </font>
    <font>
      <sz val="14"/>
      <color theme="0" tint="-0.4999699890613556"/>
      <name val="Calibri"/>
      <family val="2"/>
    </font>
    <font>
      <b/>
      <sz val="14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65" fillId="0" borderId="0" xfId="0" applyNumberFormat="1" applyFont="1" applyAlignment="1">
      <alignment/>
    </xf>
    <xf numFmtId="3" fontId="68" fillId="0" borderId="0" xfId="0" applyNumberFormat="1" applyFont="1" applyAlignment="1">
      <alignment horizontal="left" vertical="center" indent="15"/>
    </xf>
    <xf numFmtId="3" fontId="65" fillId="0" borderId="0" xfId="0" applyNumberFormat="1" applyFont="1" applyAlignment="1">
      <alignment horizontal="left" vertical="center" indent="15"/>
    </xf>
    <xf numFmtId="0" fontId="63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left" vertical="center" indent="5"/>
    </xf>
    <xf numFmtId="4" fontId="65" fillId="0" borderId="0" xfId="0" applyNumberFormat="1" applyFont="1" applyAlignment="1">
      <alignment/>
    </xf>
    <xf numFmtId="49" fontId="66" fillId="0" borderId="0" xfId="0" applyNumberFormat="1" applyFont="1" applyAlignment="1">
      <alignment horizontal="center" vertical="center"/>
    </xf>
    <xf numFmtId="4" fontId="66" fillId="0" borderId="0" xfId="0" applyNumberFormat="1" applyFont="1" applyAlignment="1">
      <alignment/>
    </xf>
    <xf numFmtId="0" fontId="70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3" fontId="65" fillId="0" borderId="0" xfId="0" applyNumberFormat="1" applyFont="1" applyAlignment="1">
      <alignment vertical="center"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 horizontal="left" vertical="center"/>
    </xf>
    <xf numFmtId="0" fontId="65" fillId="0" borderId="0" xfId="0" applyFont="1" applyAlignment="1">
      <alignment horizontal="center"/>
    </xf>
    <xf numFmtId="49" fontId="66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0" fillId="0" borderId="0" xfId="0" applyAlignment="1">
      <alignment horizontal="center"/>
    </xf>
    <xf numFmtId="38" fontId="74" fillId="0" borderId="0" xfId="0" applyNumberFormat="1" applyFont="1" applyAlignment="1">
      <alignment horizontal="center" vertical="center"/>
    </xf>
    <xf numFmtId="38" fontId="73" fillId="0" borderId="0" xfId="0" applyNumberFormat="1" applyFont="1" applyAlignment="1">
      <alignment horizontal="center" vertical="center"/>
    </xf>
    <xf numFmtId="38" fontId="73" fillId="0" borderId="0" xfId="0" applyNumberFormat="1" applyFont="1" applyAlignment="1">
      <alignment/>
    </xf>
    <xf numFmtId="38" fontId="73" fillId="0" borderId="0" xfId="0" applyNumberFormat="1" applyFont="1" applyAlignment="1">
      <alignment/>
    </xf>
    <xf numFmtId="38" fontId="74" fillId="0" borderId="0" xfId="0" applyNumberFormat="1" applyFont="1" applyAlignment="1">
      <alignment horizontal="center"/>
    </xf>
    <xf numFmtId="38" fontId="75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76" fillId="0" borderId="0" xfId="0" applyNumberFormat="1" applyFont="1" applyAlignment="1">
      <alignment/>
    </xf>
    <xf numFmtId="38" fontId="7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75" fillId="0" borderId="0" xfId="0" applyNumberFormat="1" applyFont="1" applyBorder="1" applyAlignment="1">
      <alignment/>
    </xf>
    <xf numFmtId="38" fontId="73" fillId="0" borderId="0" xfId="0" applyNumberFormat="1" applyFont="1" applyAlignment="1">
      <alignment horizontal="left"/>
    </xf>
    <xf numFmtId="4" fontId="73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3" fontId="65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/>
    </xf>
    <xf numFmtId="3" fontId="65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4" fontId="66" fillId="0" borderId="0" xfId="0" applyNumberFormat="1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 horizontal="center"/>
    </xf>
    <xf numFmtId="0" fontId="0" fillId="0" borderId="0" xfId="0" applyFont="1" applyAlignment="1">
      <alignment/>
    </xf>
    <xf numFmtId="4" fontId="79" fillId="0" borderId="0" xfId="0" applyNumberFormat="1" applyFont="1" applyAlignment="1">
      <alignment/>
    </xf>
    <xf numFmtId="0" fontId="79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65" fillId="0" borderId="0" xfId="0" applyFont="1" applyAlignment="1">
      <alignment wrapText="1"/>
    </xf>
    <xf numFmtId="0" fontId="74" fillId="0" borderId="0" xfId="0" applyFont="1" applyAlignment="1">
      <alignment/>
    </xf>
    <xf numFmtId="4" fontId="63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80" fillId="0" borderId="0" xfId="0" applyFont="1" applyAlignment="1">
      <alignment/>
    </xf>
    <xf numFmtId="4" fontId="81" fillId="0" borderId="0" xfId="0" applyNumberFormat="1" applyFont="1" applyAlignment="1">
      <alignment/>
    </xf>
    <xf numFmtId="3" fontId="81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49" fontId="82" fillId="0" borderId="0" xfId="0" applyNumberFormat="1" applyFont="1" applyAlignment="1">
      <alignment horizontal="center"/>
    </xf>
    <xf numFmtId="3" fontId="83" fillId="0" borderId="0" xfId="0" applyNumberFormat="1" applyFont="1" applyAlignment="1">
      <alignment/>
    </xf>
    <xf numFmtId="3" fontId="65" fillId="0" borderId="0" xfId="0" applyNumberFormat="1" applyFont="1" applyFill="1" applyAlignment="1">
      <alignment/>
    </xf>
    <xf numFmtId="3" fontId="65" fillId="0" borderId="0" xfId="0" applyNumberFormat="1" applyFont="1" applyFill="1" applyAlignment="1">
      <alignment vertical="center"/>
    </xf>
    <xf numFmtId="0" fontId="84" fillId="0" borderId="0" xfId="0" applyFont="1" applyAlignment="1">
      <alignment/>
    </xf>
    <xf numFmtId="38" fontId="85" fillId="0" borderId="0" xfId="0" applyNumberFormat="1" applyFont="1" applyAlignment="1">
      <alignment horizontal="left"/>
    </xf>
    <xf numFmtId="49" fontId="86" fillId="0" borderId="0" xfId="0" applyNumberFormat="1" applyFont="1" applyAlignment="1">
      <alignment horizontal="center"/>
    </xf>
    <xf numFmtId="38" fontId="85" fillId="0" borderId="0" xfId="0" applyNumberFormat="1" applyFont="1" applyAlignment="1">
      <alignment/>
    </xf>
    <xf numFmtId="38" fontId="87" fillId="0" borderId="0" xfId="0" applyNumberFormat="1" applyFont="1" applyAlignment="1">
      <alignment/>
    </xf>
    <xf numFmtId="38" fontId="87" fillId="0" borderId="0" xfId="0" applyNumberFormat="1" applyFont="1" applyAlignment="1">
      <alignment/>
    </xf>
    <xf numFmtId="38" fontId="87" fillId="0" borderId="10" xfId="0" applyNumberFormat="1" applyFont="1" applyBorder="1" applyAlignment="1">
      <alignment/>
    </xf>
    <xf numFmtId="38" fontId="87" fillId="0" borderId="0" xfId="0" applyNumberFormat="1" applyFont="1" applyBorder="1" applyAlignment="1">
      <alignment/>
    </xf>
    <xf numFmtId="38" fontId="88" fillId="0" borderId="0" xfId="0" applyNumberFormat="1" applyFont="1" applyAlignment="1">
      <alignment/>
    </xf>
    <xf numFmtId="0" fontId="66" fillId="0" borderId="0" xfId="0" applyFont="1" applyFill="1" applyAlignment="1">
      <alignment horizontal="center" vertical="center"/>
    </xf>
    <xf numFmtId="38" fontId="73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center"/>
    </xf>
    <xf numFmtId="38" fontId="74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7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36"/>
    </row>
    <row r="5" spans="3:8" ht="15.75">
      <c r="C5" s="11"/>
      <c r="D5" s="11"/>
      <c r="E5" s="3" t="s">
        <v>0</v>
      </c>
      <c r="F5" s="11"/>
      <c r="G5" s="11"/>
      <c r="H5" s="11"/>
    </row>
    <row r="6" spans="3:8" ht="15.75">
      <c r="C6" s="5"/>
      <c r="D6" s="22"/>
      <c r="E6" s="3" t="s">
        <v>87</v>
      </c>
      <c r="F6" s="17"/>
      <c r="G6" s="11"/>
      <c r="H6" s="11"/>
    </row>
    <row r="7" spans="3:7" ht="15.75">
      <c r="C7" s="1"/>
      <c r="D7" s="8"/>
      <c r="E7" s="2"/>
      <c r="F7" s="15"/>
      <c r="G7" s="15"/>
    </row>
    <row r="10" spans="3:7" ht="15.75">
      <c r="C10" s="1"/>
      <c r="D10" s="8"/>
      <c r="E10" s="3"/>
      <c r="F10" s="15"/>
      <c r="G10" s="15"/>
    </row>
    <row r="11" spans="3:7" ht="15.75">
      <c r="C11" s="1"/>
      <c r="D11" s="8"/>
      <c r="E11" s="3" t="s">
        <v>1</v>
      </c>
      <c r="F11" s="15"/>
      <c r="G11" s="15"/>
    </row>
    <row r="12" spans="3:7" ht="15.75">
      <c r="C12" s="1"/>
      <c r="D12" s="8"/>
      <c r="E12" s="3" t="s">
        <v>105</v>
      </c>
      <c r="F12" s="15"/>
      <c r="G12" s="15"/>
    </row>
    <row r="17" spans="3:7" ht="15.75">
      <c r="C17" s="1"/>
      <c r="D17" s="8"/>
      <c r="E17" s="3" t="s">
        <v>2</v>
      </c>
      <c r="F17" s="15"/>
      <c r="G17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9.7109375" style="1" customWidth="1"/>
    <col min="2" max="2" width="3.421875" style="1" customWidth="1"/>
    <col min="3" max="3" width="17.140625" style="1" customWidth="1"/>
    <col min="4" max="4" width="3.140625" style="1" customWidth="1"/>
    <col min="5" max="5" width="15.8515625" style="8" customWidth="1"/>
    <col min="6" max="6" width="6.57421875" style="1" customWidth="1"/>
  </cols>
  <sheetData>
    <row r="1" spans="2:5" s="11" customFormat="1" ht="18.75">
      <c r="B1" s="3" t="s">
        <v>0</v>
      </c>
      <c r="C1" s="3"/>
      <c r="D1" s="3"/>
      <c r="E1" s="42"/>
    </row>
    <row r="2" spans="1:6" s="11" customFormat="1" ht="18.75">
      <c r="A2" s="5"/>
      <c r="B2" s="3" t="s">
        <v>88</v>
      </c>
      <c r="C2" s="3"/>
      <c r="D2" s="3"/>
      <c r="E2" s="42"/>
      <c r="F2" s="17"/>
    </row>
    <row r="3" spans="1:6" ht="15.75">
      <c r="A3" s="5"/>
      <c r="B3" s="22"/>
      <c r="C3" s="22"/>
      <c r="D3" s="22"/>
      <c r="F3" s="17"/>
    </row>
    <row r="4" spans="2:6" ht="15.75">
      <c r="B4" s="3" t="s">
        <v>1</v>
      </c>
      <c r="C4" s="3"/>
      <c r="D4" s="3"/>
      <c r="F4" s="15"/>
    </row>
    <row r="5" spans="2:6" ht="15.75">
      <c r="B5" s="3" t="s">
        <v>105</v>
      </c>
      <c r="C5" s="3"/>
      <c r="D5" s="3"/>
      <c r="F5" s="15"/>
    </row>
    <row r="6" spans="2:6" ht="15.75">
      <c r="B6" s="3"/>
      <c r="C6" s="3"/>
      <c r="D6" s="3"/>
      <c r="F6" s="15"/>
    </row>
    <row r="7" spans="2:6" ht="15.75">
      <c r="B7" s="3" t="s">
        <v>2</v>
      </c>
      <c r="C7" s="3"/>
      <c r="D7" s="3"/>
      <c r="F7" s="15"/>
    </row>
    <row r="8" spans="2:6" ht="15.75">
      <c r="B8" s="8"/>
      <c r="C8" s="8"/>
      <c r="D8" s="8"/>
      <c r="E8" s="1"/>
      <c r="F8" s="15"/>
    </row>
    <row r="9" ht="15.75">
      <c r="A9" s="4" t="s">
        <v>3</v>
      </c>
    </row>
    <row r="10" spans="3:6" ht="15.75">
      <c r="C10" s="16" t="s">
        <v>106</v>
      </c>
      <c r="E10" s="16" t="s">
        <v>101</v>
      </c>
      <c r="F10" s="12"/>
    </row>
    <row r="11" ht="15.75">
      <c r="A11" s="18" t="s">
        <v>5</v>
      </c>
    </row>
    <row r="12" spans="1:6" ht="15.75">
      <c r="A12" s="19" t="s">
        <v>6</v>
      </c>
      <c r="C12" s="80">
        <v>75</v>
      </c>
      <c r="E12" s="55">
        <v>75</v>
      </c>
      <c r="F12" s="55"/>
    </row>
    <row r="13" spans="1:8" ht="15.75">
      <c r="A13" s="19" t="s">
        <v>57</v>
      </c>
      <c r="C13" s="80">
        <v>35742.29</v>
      </c>
      <c r="E13" s="55">
        <f>29488.58-E14-E15-E17-E18-E19-E21</f>
        <v>20621.72</v>
      </c>
      <c r="F13" s="9"/>
      <c r="H13" t="s">
        <v>4</v>
      </c>
    </row>
    <row r="14" spans="1:6" ht="15.75">
      <c r="A14" s="19" t="s">
        <v>100</v>
      </c>
      <c r="C14" s="80">
        <v>900</v>
      </c>
      <c r="E14" s="55">
        <v>900</v>
      </c>
      <c r="F14" s="9"/>
    </row>
    <row r="15" spans="1:6" ht="15.75">
      <c r="A15" s="19" t="s">
        <v>58</v>
      </c>
      <c r="C15" s="80">
        <v>1881.23</v>
      </c>
      <c r="E15" s="55">
        <v>2601.22</v>
      </c>
      <c r="F15" s="9"/>
    </row>
    <row r="16" spans="1:6" ht="15.75">
      <c r="A16" s="19" t="s">
        <v>118</v>
      </c>
      <c r="C16" s="80">
        <v>1965</v>
      </c>
      <c r="E16" s="55">
        <v>0</v>
      </c>
      <c r="F16" s="9"/>
    </row>
    <row r="17" spans="1:6" ht="15.75">
      <c r="A17" s="19" t="s">
        <v>54</v>
      </c>
      <c r="C17" s="80">
        <v>2460</v>
      </c>
      <c r="E17" s="55">
        <v>3695</v>
      </c>
      <c r="F17" s="9"/>
    </row>
    <row r="18" spans="1:6" ht="15.75">
      <c r="A18" s="19" t="s">
        <v>55</v>
      </c>
      <c r="C18" s="80">
        <v>721.09</v>
      </c>
      <c r="E18" s="55">
        <v>721.09</v>
      </c>
      <c r="F18" s="9"/>
    </row>
    <row r="19" spans="1:9" ht="15.75">
      <c r="A19" s="19" t="s">
        <v>56</v>
      </c>
      <c r="C19" s="80">
        <v>399.55</v>
      </c>
      <c r="E19" s="55">
        <v>399.55</v>
      </c>
      <c r="F19" s="9"/>
      <c r="I19" s="7" t="s">
        <v>4</v>
      </c>
    </row>
    <row r="20" spans="1:6" ht="15.75">
      <c r="A20" s="19" t="s">
        <v>64</v>
      </c>
      <c r="C20" s="80">
        <v>3920</v>
      </c>
      <c r="E20" s="55">
        <v>0</v>
      </c>
      <c r="F20" s="9"/>
    </row>
    <row r="21" spans="1:6" ht="15.75">
      <c r="A21" s="19" t="s">
        <v>95</v>
      </c>
      <c r="C21" s="80">
        <v>705</v>
      </c>
      <c r="E21" s="55">
        <v>550</v>
      </c>
      <c r="F21" s="9"/>
    </row>
    <row r="22" spans="1:6" ht="15.75">
      <c r="A22" s="19" t="s">
        <v>83</v>
      </c>
      <c r="C22" s="80">
        <v>18080</v>
      </c>
      <c r="E22" s="55">
        <v>19180.41</v>
      </c>
      <c r="F22" s="9"/>
    </row>
    <row r="23" spans="1:8" ht="15.75">
      <c r="A23" s="19" t="s">
        <v>7</v>
      </c>
      <c r="C23" s="80">
        <v>44378.66</v>
      </c>
      <c r="E23" s="55">
        <v>43444.6</v>
      </c>
      <c r="F23" s="9"/>
      <c r="H23" s="67" t="s">
        <v>4</v>
      </c>
    </row>
    <row r="24" spans="1:6" ht="15.75">
      <c r="A24" s="19" t="s">
        <v>84</v>
      </c>
      <c r="C24" s="81">
        <v>753.55</v>
      </c>
      <c r="E24" s="21">
        <v>753.55</v>
      </c>
      <c r="F24" s="10"/>
    </row>
    <row r="25" spans="1:10" ht="15.75">
      <c r="A25" s="19" t="s">
        <v>8</v>
      </c>
      <c r="C25" s="21">
        <v>0</v>
      </c>
      <c r="E25" s="21">
        <v>0</v>
      </c>
      <c r="F25" s="55"/>
      <c r="H25" t="s">
        <v>4</v>
      </c>
      <c r="J25" t="s">
        <v>4</v>
      </c>
    </row>
    <row r="26" spans="1:8" s="11" customFormat="1" ht="15.75">
      <c r="A26" s="23" t="s">
        <v>9</v>
      </c>
      <c r="B26" s="5"/>
      <c r="C26" s="56">
        <f>SUM(C12:C25)</f>
        <v>111981.37000000001</v>
      </c>
      <c r="D26" s="5"/>
      <c r="E26" s="56">
        <f>SUM(E12:E25)</f>
        <v>92942.14</v>
      </c>
      <c r="F26" s="56"/>
      <c r="H26" s="70" t="s">
        <v>4</v>
      </c>
    </row>
    <row r="27" spans="3:5" ht="15.75">
      <c r="C27" s="55"/>
      <c r="E27" s="55"/>
    </row>
    <row r="28" spans="1:5" ht="15.75">
      <c r="A28" s="13" t="s">
        <v>10</v>
      </c>
      <c r="C28" s="55"/>
      <c r="E28" s="55"/>
    </row>
    <row r="29" spans="1:5" ht="15.75">
      <c r="A29" s="6" t="s">
        <v>5</v>
      </c>
      <c r="C29" s="55" t="s">
        <v>4</v>
      </c>
      <c r="E29" s="55" t="s">
        <v>4</v>
      </c>
    </row>
    <row r="30" spans="1:6" ht="15.75">
      <c r="A30" s="20" t="s">
        <v>11</v>
      </c>
      <c r="C30" s="55">
        <v>1881.23</v>
      </c>
      <c r="E30" s="55">
        <v>2601.22</v>
      </c>
      <c r="F30" s="55"/>
    </row>
    <row r="31" spans="1:6" ht="15.75">
      <c r="A31" s="20" t="s">
        <v>12</v>
      </c>
      <c r="C31" s="55">
        <v>2460</v>
      </c>
      <c r="E31" s="55">
        <v>3695</v>
      </c>
      <c r="F31" s="55"/>
    </row>
    <row r="32" spans="1:7" ht="15.75">
      <c r="A32" s="19" t="s">
        <v>13</v>
      </c>
      <c r="C32" s="55">
        <v>721.09</v>
      </c>
      <c r="E32" s="55">
        <v>721.09</v>
      </c>
      <c r="F32" s="55"/>
      <c r="G32" s="14"/>
    </row>
    <row r="33" spans="1:6" ht="15.75">
      <c r="A33" s="19" t="s">
        <v>14</v>
      </c>
      <c r="C33" s="55">
        <v>399.55</v>
      </c>
      <c r="E33" s="55">
        <v>399.55</v>
      </c>
      <c r="F33" s="55"/>
    </row>
    <row r="34" spans="1:9" ht="15.75">
      <c r="A34" s="20" t="s">
        <v>83</v>
      </c>
      <c r="C34" s="1">
        <v>18080</v>
      </c>
      <c r="E34" s="55">
        <v>19180.41</v>
      </c>
      <c r="F34" s="55"/>
      <c r="I34" t="s">
        <v>4</v>
      </c>
    </row>
    <row r="35" spans="1:9" ht="15.75">
      <c r="A35" s="20" t="s">
        <v>91</v>
      </c>
      <c r="B35" s="20" t="s">
        <v>15</v>
      </c>
      <c r="C35" s="55">
        <v>0</v>
      </c>
      <c r="D35" s="20"/>
      <c r="E35" s="55">
        <v>1572</v>
      </c>
      <c r="F35" s="55"/>
      <c r="I35" t="s">
        <v>4</v>
      </c>
    </row>
    <row r="36" spans="1:9" ht="15.75">
      <c r="A36" s="20" t="s">
        <v>94</v>
      </c>
      <c r="C36" s="55">
        <v>1965</v>
      </c>
      <c r="E36" s="55">
        <v>0</v>
      </c>
      <c r="F36" s="55"/>
      <c r="I36" t="s">
        <v>4</v>
      </c>
    </row>
    <row r="37" spans="1:9" ht="15.75">
      <c r="A37" s="1" t="s">
        <v>61</v>
      </c>
      <c r="C37" s="55">
        <v>3920</v>
      </c>
      <c r="E37" s="55">
        <v>0</v>
      </c>
      <c r="F37" s="55"/>
      <c r="I37" t="s">
        <v>4</v>
      </c>
    </row>
    <row r="38" spans="1:6" ht="15.75">
      <c r="A38" s="1" t="s">
        <v>95</v>
      </c>
      <c r="C38" s="55">
        <v>705</v>
      </c>
      <c r="E38" s="55">
        <v>550</v>
      </c>
      <c r="F38" s="55"/>
    </row>
    <row r="39" spans="1:6" ht="15.75">
      <c r="A39" s="1" t="s">
        <v>96</v>
      </c>
      <c r="C39" s="55">
        <v>0</v>
      </c>
      <c r="E39" s="55">
        <v>0</v>
      </c>
      <c r="F39" s="55"/>
    </row>
    <row r="40" spans="1:9" s="11" customFormat="1" ht="15.75">
      <c r="A40" s="5" t="s">
        <v>50</v>
      </c>
      <c r="B40" s="5"/>
      <c r="C40" s="56">
        <f>SUM(C30:C39)</f>
        <v>30131.87</v>
      </c>
      <c r="D40" s="5"/>
      <c r="E40" s="56">
        <f>SUM(E30:E39)</f>
        <v>28719.27</v>
      </c>
      <c r="F40" s="56"/>
      <c r="I40" s="11" t="s">
        <v>4</v>
      </c>
    </row>
    <row r="41" spans="3:9" ht="15.75">
      <c r="C41" s="55"/>
      <c r="E41" s="55"/>
      <c r="F41" s="55"/>
      <c r="I41" t="s">
        <v>15</v>
      </c>
    </row>
    <row r="42" spans="1:9" ht="15.75">
      <c r="A42" s="12" t="s">
        <v>16</v>
      </c>
      <c r="C42" s="55"/>
      <c r="E42" s="55"/>
      <c r="F42" s="55"/>
      <c r="I42" t="s">
        <v>4</v>
      </c>
    </row>
    <row r="43" spans="1:9" ht="15.75">
      <c r="A43" s="19" t="s">
        <v>17</v>
      </c>
      <c r="B43" s="29"/>
      <c r="C43" s="55">
        <f>+E45</f>
        <v>63322.55</v>
      </c>
      <c r="D43" s="29"/>
      <c r="E43" s="55">
        <v>58508.99</v>
      </c>
      <c r="F43" s="58"/>
      <c r="I43" t="s">
        <v>4</v>
      </c>
    </row>
    <row r="44" spans="1:6" ht="15.75">
      <c r="A44" s="19" t="s">
        <v>18</v>
      </c>
      <c r="B44" s="29"/>
      <c r="C44" s="80">
        <f>+'INCOME STATEMENT'!C42</f>
        <v>4674.760000000002</v>
      </c>
      <c r="D44" s="29"/>
      <c r="E44" s="55">
        <f>+'INCOME STATEMENT'!E42</f>
        <v>4813.560000000001</v>
      </c>
      <c r="F44" s="58"/>
    </row>
    <row r="45" spans="1:6" s="11" customFormat="1" ht="15.75">
      <c r="A45" s="23" t="s">
        <v>19</v>
      </c>
      <c r="B45" s="30"/>
      <c r="C45" s="56">
        <f>SUM(C43:C44)</f>
        <v>67997.31</v>
      </c>
      <c r="D45" s="30"/>
      <c r="E45" s="56">
        <f>SUM(E43:E44)</f>
        <v>63322.55</v>
      </c>
      <c r="F45" s="59"/>
    </row>
    <row r="46" spans="1:6" s="11" customFormat="1" ht="15.75">
      <c r="A46" s="5" t="s">
        <v>39</v>
      </c>
      <c r="B46" s="5"/>
      <c r="C46" s="56">
        <f>+C40+C45</f>
        <v>98129.18</v>
      </c>
      <c r="D46" s="5"/>
      <c r="E46" s="56">
        <f>+E40+E45</f>
        <v>92041.82</v>
      </c>
      <c r="F46" s="56"/>
    </row>
  </sheetData>
  <sheetProtection/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" customWidth="1"/>
    <col min="2" max="2" width="4.00390625" style="1" customWidth="1"/>
    <col min="3" max="3" width="16.421875" style="8" customWidth="1"/>
    <col min="4" max="4" width="4.57421875" style="1" customWidth="1"/>
    <col min="5" max="5" width="16.421875" style="8" customWidth="1"/>
    <col min="6" max="6" width="4.57421875" style="1" customWidth="1"/>
    <col min="7" max="7" width="18.57421875" style="75" customWidth="1"/>
    <col min="8" max="11" width="9.140625" style="1" customWidth="1"/>
  </cols>
  <sheetData>
    <row r="1" spans="1:11" s="30" customFormat="1" ht="18.75">
      <c r="A1" s="11"/>
      <c r="B1" s="3" t="s">
        <v>0</v>
      </c>
      <c r="C1" s="42"/>
      <c r="D1" s="11"/>
      <c r="E1" s="42"/>
      <c r="F1" s="11"/>
      <c r="G1" s="74"/>
      <c r="H1" s="11"/>
      <c r="I1" s="5"/>
      <c r="J1" s="5"/>
      <c r="K1" s="5"/>
    </row>
    <row r="2" spans="1:11" s="30" customFormat="1" ht="18.75">
      <c r="A2" s="5"/>
      <c r="B2" s="3" t="s">
        <v>88</v>
      </c>
      <c r="C2" s="42"/>
      <c r="D2" s="17"/>
      <c r="E2" s="42"/>
      <c r="F2" s="17"/>
      <c r="G2" s="74"/>
      <c r="H2" s="11"/>
      <c r="I2" s="5"/>
      <c r="J2" s="5"/>
      <c r="K2" s="5"/>
    </row>
    <row r="3" spans="1:11" s="29" customFormat="1" ht="15.75">
      <c r="A3" s="8"/>
      <c r="B3" s="2"/>
      <c r="C3" s="15"/>
      <c r="D3" s="1"/>
      <c r="E3" s="15"/>
      <c r="F3" s="1"/>
      <c r="G3" s="75"/>
      <c r="H3" s="1"/>
      <c r="I3" s="1"/>
      <c r="J3" s="1"/>
      <c r="K3" s="1"/>
    </row>
    <row r="4" spans="1:11" s="29" customFormat="1" ht="15.75">
      <c r="A4" s="8"/>
      <c r="B4" s="3" t="s">
        <v>20</v>
      </c>
      <c r="C4" s="15"/>
      <c r="D4" s="1"/>
      <c r="E4" s="15"/>
      <c r="F4" s="1"/>
      <c r="G4" s="75"/>
      <c r="H4" s="1"/>
      <c r="I4" s="1"/>
      <c r="J4" s="1"/>
      <c r="K4" s="1"/>
    </row>
    <row r="5" spans="1:11" s="29" customFormat="1" ht="15.75">
      <c r="A5" s="8"/>
      <c r="B5" s="3" t="s">
        <v>105</v>
      </c>
      <c r="C5" s="15"/>
      <c r="D5" s="1"/>
      <c r="E5" s="15"/>
      <c r="F5" s="1"/>
      <c r="G5" s="75"/>
      <c r="H5" s="1"/>
      <c r="I5" s="1"/>
      <c r="J5" s="1"/>
      <c r="K5" s="1"/>
    </row>
    <row r="6" spans="1:11" s="29" customFormat="1" ht="15.75">
      <c r="A6" s="8"/>
      <c r="B6" s="3"/>
      <c r="C6" s="15"/>
      <c r="D6" s="1"/>
      <c r="E6" s="15"/>
      <c r="F6" s="1"/>
      <c r="G6" s="75"/>
      <c r="H6" s="1"/>
      <c r="I6" s="1"/>
      <c r="J6" s="1"/>
      <c r="K6" s="1"/>
    </row>
    <row r="7" spans="1:11" s="29" customFormat="1" ht="15.75">
      <c r="A7" s="8"/>
      <c r="B7" s="3" t="s">
        <v>2</v>
      </c>
      <c r="C7" s="15"/>
      <c r="D7" s="1"/>
      <c r="E7" s="15"/>
      <c r="F7" s="1"/>
      <c r="G7" s="75"/>
      <c r="H7" s="1"/>
      <c r="I7" s="1"/>
      <c r="J7" s="1"/>
      <c r="K7" s="1"/>
    </row>
    <row r="8" spans="1:11" s="29" customFormat="1" ht="15.75">
      <c r="A8" s="1"/>
      <c r="B8" s="1"/>
      <c r="C8" s="8"/>
      <c r="D8" s="1"/>
      <c r="E8" s="8"/>
      <c r="F8" s="1"/>
      <c r="G8" s="75"/>
      <c r="H8" s="1"/>
      <c r="I8" s="1"/>
      <c r="J8" s="1"/>
      <c r="K8" s="1"/>
    </row>
    <row r="9" spans="1:11" s="29" customFormat="1" ht="15.75">
      <c r="A9" s="12" t="s">
        <v>21</v>
      </c>
      <c r="B9" s="1"/>
      <c r="C9" s="25" t="s">
        <v>106</v>
      </c>
      <c r="D9" s="24"/>
      <c r="E9" s="25" t="s">
        <v>101</v>
      </c>
      <c r="F9" s="24"/>
      <c r="G9" s="78" t="s">
        <v>93</v>
      </c>
      <c r="H9" s="1"/>
      <c r="I9" s="1"/>
      <c r="J9" s="1"/>
      <c r="K9" s="1"/>
    </row>
    <row r="10" spans="1:11" s="29" customFormat="1" ht="15.75">
      <c r="A10" s="1"/>
      <c r="B10" s="1"/>
      <c r="C10" s="8"/>
      <c r="D10" s="1"/>
      <c r="E10" s="8"/>
      <c r="F10" s="1"/>
      <c r="G10" s="75"/>
      <c r="H10" s="1"/>
      <c r="I10" s="1"/>
      <c r="J10" s="1"/>
      <c r="K10" s="1"/>
    </row>
    <row r="11" spans="1:11" s="29" customFormat="1" ht="15.75">
      <c r="A11" s="1" t="s">
        <v>97</v>
      </c>
      <c r="B11" s="1"/>
      <c r="C11" s="55">
        <v>17580</v>
      </c>
      <c r="D11" s="55"/>
      <c r="E11" s="55">
        <v>17676</v>
      </c>
      <c r="F11" s="55"/>
      <c r="G11" s="76">
        <v>17892</v>
      </c>
      <c r="H11" s="1"/>
      <c r="I11" s="1"/>
      <c r="J11" s="1"/>
      <c r="K11" s="1"/>
    </row>
    <row r="12" spans="1:11" s="29" customFormat="1" ht="15.75">
      <c r="A12" s="1" t="s">
        <v>66</v>
      </c>
      <c r="B12" s="1"/>
      <c r="C12" s="55">
        <v>1407.7</v>
      </c>
      <c r="D12" s="55"/>
      <c r="E12" s="55">
        <v>2869.15</v>
      </c>
      <c r="F12" s="55"/>
      <c r="G12" s="76">
        <v>2121.85</v>
      </c>
      <c r="H12" s="1"/>
      <c r="I12" s="1" t="s">
        <v>4</v>
      </c>
      <c r="J12" s="1"/>
      <c r="K12" s="1"/>
    </row>
    <row r="13" spans="1:11" s="29" customFormat="1" ht="15.75">
      <c r="A13" s="1" t="s">
        <v>67</v>
      </c>
      <c r="B13" s="1"/>
      <c r="C13" s="55">
        <v>13.17</v>
      </c>
      <c r="D13" s="55"/>
      <c r="E13" s="55">
        <v>11.62</v>
      </c>
      <c r="F13" s="55"/>
      <c r="G13" s="76">
        <v>13.74</v>
      </c>
      <c r="H13" s="1"/>
      <c r="I13" s="1" t="s">
        <v>4</v>
      </c>
      <c r="J13" s="1"/>
      <c r="K13" s="1"/>
    </row>
    <row r="14" spans="1:11" s="29" customFormat="1" ht="15.75">
      <c r="A14" s="1" t="s">
        <v>112</v>
      </c>
      <c r="B14" s="1"/>
      <c r="C14" s="55">
        <v>3676</v>
      </c>
      <c r="D14" s="55"/>
      <c r="E14" s="55">
        <v>0</v>
      </c>
      <c r="F14" s="55"/>
      <c r="G14" s="76">
        <v>0</v>
      </c>
      <c r="H14" s="1"/>
      <c r="I14" s="1"/>
      <c r="J14" s="1"/>
      <c r="K14" s="1"/>
    </row>
    <row r="15" spans="1:11" s="29" customFormat="1" ht="15.75">
      <c r="A15" s="1" t="s">
        <v>65</v>
      </c>
      <c r="B15" s="1"/>
      <c r="C15" s="55">
        <v>934.06</v>
      </c>
      <c r="D15" s="55"/>
      <c r="E15" s="55">
        <v>872.72</v>
      </c>
      <c r="F15" s="55"/>
      <c r="G15" s="76">
        <v>612.6</v>
      </c>
      <c r="H15" s="1"/>
      <c r="I15" s="55" t="s">
        <v>4</v>
      </c>
      <c r="J15" s="1"/>
      <c r="K15" s="5"/>
    </row>
    <row r="16" spans="1:11" s="30" customFormat="1" ht="15.75">
      <c r="A16" s="5" t="s">
        <v>22</v>
      </c>
      <c r="B16" s="5"/>
      <c r="C16" s="56">
        <f>SUM(C11:C15)</f>
        <v>23610.93</v>
      </c>
      <c r="D16" s="56"/>
      <c r="E16" s="56">
        <f>SUM(E11:E15)</f>
        <v>21429.49</v>
      </c>
      <c r="F16" s="56"/>
      <c r="G16" s="77">
        <f>SUM(G11:G15)</f>
        <v>20640.19</v>
      </c>
      <c r="H16" s="5"/>
      <c r="I16" s="56" t="s">
        <v>4</v>
      </c>
      <c r="J16" s="1"/>
      <c r="K16" s="5"/>
    </row>
    <row r="17" spans="1:11" s="29" customFormat="1" ht="15.75">
      <c r="A17" s="1"/>
      <c r="B17" s="1"/>
      <c r="C17" s="55"/>
      <c r="D17" s="55"/>
      <c r="E17" s="55"/>
      <c r="F17" s="55"/>
      <c r="G17" s="76"/>
      <c r="H17" s="1"/>
      <c r="I17" s="1"/>
      <c r="J17" s="1"/>
      <c r="K17" s="1"/>
    </row>
    <row r="18" spans="1:11" s="29" customFormat="1" ht="15.75">
      <c r="A18" s="12" t="s">
        <v>23</v>
      </c>
      <c r="B18" s="1"/>
      <c r="C18" s="55"/>
      <c r="D18" s="55"/>
      <c r="E18" s="55"/>
      <c r="F18" s="55"/>
      <c r="G18" s="76"/>
      <c r="H18" s="1"/>
      <c r="I18" s="1"/>
      <c r="J18" s="1"/>
      <c r="K18" s="1"/>
    </row>
    <row r="19" spans="1:11" s="29" customFormat="1" ht="15.75">
      <c r="A19" s="1"/>
      <c r="B19" s="1"/>
      <c r="C19" s="55"/>
      <c r="D19" s="55"/>
      <c r="E19" s="55"/>
      <c r="F19" s="55"/>
      <c r="G19" s="76"/>
      <c r="H19" s="1"/>
      <c r="I19" s="1"/>
      <c r="J19" s="1"/>
      <c r="K19" s="1"/>
    </row>
    <row r="20" spans="1:11" s="29" customFormat="1" ht="15.75">
      <c r="A20" s="19" t="s">
        <v>24</v>
      </c>
      <c r="B20" s="52"/>
      <c r="C20" s="55">
        <v>106.15</v>
      </c>
      <c r="D20" s="55"/>
      <c r="E20" s="55">
        <v>466.22</v>
      </c>
      <c r="F20" s="55"/>
      <c r="G20" s="76">
        <v>291.83</v>
      </c>
      <c r="H20" s="1"/>
      <c r="I20" s="1"/>
      <c r="J20" s="1"/>
      <c r="K20" s="1"/>
    </row>
    <row r="21" spans="1:11" s="29" customFormat="1" ht="15.75">
      <c r="A21" s="19" t="s">
        <v>25</v>
      </c>
      <c r="B21" s="52"/>
      <c r="C21" s="55"/>
      <c r="D21" s="55"/>
      <c r="E21" s="55">
        <v>0</v>
      </c>
      <c r="F21" s="55"/>
      <c r="G21" s="76">
        <v>0</v>
      </c>
      <c r="H21" s="1"/>
      <c r="I21" s="1"/>
      <c r="J21" s="1"/>
      <c r="K21" s="1"/>
    </row>
    <row r="22" spans="1:11" s="29" customFormat="1" ht="15.75">
      <c r="A22" s="19" t="s">
        <v>26</v>
      </c>
      <c r="B22" s="52"/>
      <c r="C22" s="55">
        <v>150.19</v>
      </c>
      <c r="D22" s="55"/>
      <c r="E22" s="55">
        <v>113.45</v>
      </c>
      <c r="F22" s="55"/>
      <c r="G22" s="76">
        <v>0</v>
      </c>
      <c r="H22" s="1"/>
      <c r="I22" s="1"/>
      <c r="J22" s="1"/>
      <c r="K22" s="1"/>
    </row>
    <row r="23" spans="1:11" s="29" customFormat="1" ht="15.75">
      <c r="A23" s="19" t="s">
        <v>27</v>
      </c>
      <c r="B23" s="52" t="s">
        <v>4</v>
      </c>
      <c r="C23" s="55">
        <v>12.4</v>
      </c>
      <c r="D23" s="55"/>
      <c r="E23" s="55">
        <v>6.3</v>
      </c>
      <c r="F23" s="55"/>
      <c r="G23" s="76">
        <v>0</v>
      </c>
      <c r="H23" s="1"/>
      <c r="I23" s="1"/>
      <c r="J23" s="1"/>
      <c r="K23" s="1"/>
    </row>
    <row r="24" spans="1:11" s="29" customFormat="1" ht="15.75">
      <c r="A24" s="19" t="s">
        <v>62</v>
      </c>
      <c r="B24" s="19" t="s">
        <v>4</v>
      </c>
      <c r="C24" s="55">
        <v>106</v>
      </c>
      <c r="D24" s="55"/>
      <c r="E24" s="55">
        <v>31.5</v>
      </c>
      <c r="F24" s="55"/>
      <c r="G24" s="76">
        <v>137.5</v>
      </c>
      <c r="H24" s="1"/>
      <c r="I24" s="1"/>
      <c r="J24" s="1"/>
      <c r="K24" s="1"/>
    </row>
    <row r="25" spans="1:11" s="29" customFormat="1" ht="15.75">
      <c r="A25" s="19" t="s">
        <v>60</v>
      </c>
      <c r="B25" s="19" t="s">
        <v>4</v>
      </c>
      <c r="C25" s="55">
        <v>586.88</v>
      </c>
      <c r="D25" s="55"/>
      <c r="E25" s="55">
        <v>528.49</v>
      </c>
      <c r="F25" s="55"/>
      <c r="G25" s="76">
        <v>552.62</v>
      </c>
      <c r="H25" s="1"/>
      <c r="I25" s="1"/>
      <c r="J25" s="1"/>
      <c r="K25" s="1"/>
    </row>
    <row r="26" spans="1:11" s="29" customFormat="1" ht="15.75">
      <c r="A26" s="19" t="s">
        <v>28</v>
      </c>
      <c r="B26" s="52" t="s">
        <v>4</v>
      </c>
      <c r="C26" s="55">
        <v>929.85</v>
      </c>
      <c r="D26" s="55"/>
      <c r="E26" s="55">
        <v>312.59</v>
      </c>
      <c r="F26" s="55"/>
      <c r="G26" s="76">
        <v>300</v>
      </c>
      <c r="H26" s="1"/>
      <c r="I26" s="1"/>
      <c r="J26" s="1"/>
      <c r="K26" s="1"/>
    </row>
    <row r="27" spans="1:11" s="29" customFormat="1" ht="15.75">
      <c r="A27" s="19" t="s">
        <v>29</v>
      </c>
      <c r="B27" s="52"/>
      <c r="C27" s="55">
        <v>766.2</v>
      </c>
      <c r="D27" s="55"/>
      <c r="E27" s="55">
        <v>2681.16</v>
      </c>
      <c r="F27" s="55"/>
      <c r="G27" s="76">
        <v>4124.35</v>
      </c>
      <c r="H27" s="1"/>
      <c r="I27" s="1"/>
      <c r="J27" s="1"/>
      <c r="K27" s="1"/>
    </row>
    <row r="28" spans="1:11" s="29" customFormat="1" ht="15.75">
      <c r="A28" s="19" t="s">
        <v>86</v>
      </c>
      <c r="B28" s="52"/>
      <c r="C28" s="55">
        <v>284.3</v>
      </c>
      <c r="D28" s="55"/>
      <c r="E28" s="55">
        <v>0</v>
      </c>
      <c r="F28" s="55"/>
      <c r="G28" s="76">
        <v>0</v>
      </c>
      <c r="H28" s="1"/>
      <c r="I28" s="1"/>
      <c r="J28" s="1"/>
      <c r="K28" s="1"/>
    </row>
    <row r="29" spans="1:11" s="29" customFormat="1" ht="15.75">
      <c r="A29" s="19" t="s">
        <v>92</v>
      </c>
      <c r="B29" s="52"/>
      <c r="C29" s="55">
        <v>0</v>
      </c>
      <c r="D29" s="55"/>
      <c r="E29" s="55">
        <v>0</v>
      </c>
      <c r="F29" s="55"/>
      <c r="G29" s="76">
        <v>0</v>
      </c>
      <c r="H29" s="1"/>
      <c r="I29" s="1"/>
      <c r="J29" s="1"/>
      <c r="K29" s="1"/>
    </row>
    <row r="30" spans="1:11" s="29" customFormat="1" ht="15.75">
      <c r="A30" s="19" t="s">
        <v>31</v>
      </c>
      <c r="B30" s="52"/>
      <c r="C30" s="55">
        <v>822.14</v>
      </c>
      <c r="D30" s="55"/>
      <c r="E30" s="55">
        <v>433.77</v>
      </c>
      <c r="F30" s="55"/>
      <c r="G30" s="76">
        <v>1009.96</v>
      </c>
      <c r="H30" s="1"/>
      <c r="I30" s="1"/>
      <c r="J30" s="1"/>
      <c r="K30" s="1"/>
    </row>
    <row r="31" spans="1:11" s="29" customFormat="1" ht="15.75">
      <c r="A31" s="19" t="s">
        <v>32</v>
      </c>
      <c r="B31" s="52"/>
      <c r="C31" s="55">
        <v>69.25</v>
      </c>
      <c r="D31" s="55"/>
      <c r="E31" s="55">
        <v>328.51</v>
      </c>
      <c r="F31" s="55"/>
      <c r="G31" s="76">
        <v>89.97</v>
      </c>
      <c r="H31" s="1"/>
      <c r="I31" s="1"/>
      <c r="J31" s="1"/>
      <c r="K31" s="1"/>
    </row>
    <row r="32" spans="1:11" s="29" customFormat="1" ht="15.75">
      <c r="A32" s="19" t="s">
        <v>30</v>
      </c>
      <c r="B32" s="52"/>
      <c r="C32" s="55">
        <v>2132.58</v>
      </c>
      <c r="D32" s="55"/>
      <c r="E32" s="55">
        <v>3219.97</v>
      </c>
      <c r="F32" s="55"/>
      <c r="G32" s="76">
        <v>3321.77</v>
      </c>
      <c r="H32" s="1"/>
      <c r="I32" s="1"/>
      <c r="J32" s="1"/>
      <c r="K32" s="1"/>
    </row>
    <row r="33" spans="1:11" s="29" customFormat="1" ht="15.75">
      <c r="A33" s="19" t="s">
        <v>33</v>
      </c>
      <c r="B33" s="52"/>
      <c r="C33" s="55">
        <v>136.26</v>
      </c>
      <c r="D33" s="55"/>
      <c r="E33" s="55">
        <v>114.93</v>
      </c>
      <c r="F33" s="55"/>
      <c r="G33" s="76">
        <v>238.97</v>
      </c>
      <c r="H33" s="1"/>
      <c r="I33" s="1"/>
      <c r="J33" s="1"/>
      <c r="K33" s="1"/>
    </row>
    <row r="34" spans="1:11" s="29" customFormat="1" ht="15.75">
      <c r="A34" s="19" t="s">
        <v>98</v>
      </c>
      <c r="B34" s="52"/>
      <c r="C34" s="55">
        <f>639.67+50</f>
        <v>689.67</v>
      </c>
      <c r="D34" s="55"/>
      <c r="E34" s="55">
        <v>476</v>
      </c>
      <c r="F34" s="55"/>
      <c r="G34" s="76">
        <v>405</v>
      </c>
      <c r="H34" s="1"/>
      <c r="I34" s="1"/>
      <c r="J34" s="1"/>
      <c r="K34" s="1"/>
    </row>
    <row r="35" spans="1:11" s="29" customFormat="1" ht="15.75">
      <c r="A35" s="19" t="s">
        <v>34</v>
      </c>
      <c r="B35" s="52"/>
      <c r="C35" s="55">
        <f>1414.54+2179.8</f>
        <v>3594.34</v>
      </c>
      <c r="D35" s="55"/>
      <c r="E35" s="55">
        <f>1094.88+811.44</f>
        <v>1906.3200000000002</v>
      </c>
      <c r="F35" s="55"/>
      <c r="G35" s="76">
        <f>808.01+2057.58</f>
        <v>2865.59</v>
      </c>
      <c r="H35" s="1"/>
      <c r="I35" s="1"/>
      <c r="J35" s="1"/>
      <c r="K35" s="1"/>
    </row>
    <row r="36" spans="1:11" s="29" customFormat="1" ht="15.75">
      <c r="A36" s="19" t="s">
        <v>35</v>
      </c>
      <c r="B36" s="52"/>
      <c r="C36" s="55">
        <v>2362.14</v>
      </c>
      <c r="D36" s="55"/>
      <c r="E36" s="55">
        <v>2565.08</v>
      </c>
      <c r="F36" s="55"/>
      <c r="G36" s="76">
        <v>3960.74</v>
      </c>
      <c r="H36" s="1"/>
      <c r="I36" s="1"/>
      <c r="J36" s="1"/>
      <c r="K36" s="1"/>
    </row>
    <row r="37" spans="1:11" s="29" customFormat="1" ht="15.75">
      <c r="A37" s="19" t="s">
        <v>36</v>
      </c>
      <c r="B37" s="52"/>
      <c r="C37" s="55">
        <v>250</v>
      </c>
      <c r="D37" s="55"/>
      <c r="E37" s="55">
        <v>250</v>
      </c>
      <c r="F37" s="55"/>
      <c r="G37" s="76">
        <v>250</v>
      </c>
      <c r="H37" s="1"/>
      <c r="I37" s="1"/>
      <c r="J37" s="1"/>
      <c r="K37" s="1"/>
    </row>
    <row r="38" spans="1:11" s="29" customFormat="1" ht="15.75">
      <c r="A38" s="19" t="s">
        <v>63</v>
      </c>
      <c r="B38" s="52"/>
      <c r="C38" s="55">
        <f>167+1171.79</f>
        <v>1338.79</v>
      </c>
      <c r="D38" s="55"/>
      <c r="E38" s="55">
        <f>61+406.44+100</f>
        <v>567.44</v>
      </c>
      <c r="F38" s="55"/>
      <c r="G38" s="76">
        <f>150.5+1129.34+120</f>
        <v>1399.84</v>
      </c>
      <c r="H38" s="1"/>
      <c r="I38" s="1"/>
      <c r="J38" s="1"/>
      <c r="K38" s="1"/>
    </row>
    <row r="39" spans="1:11" s="29" customFormat="1" ht="15.75">
      <c r="A39" s="19" t="s">
        <v>37</v>
      </c>
      <c r="B39" s="53" t="s">
        <v>4</v>
      </c>
      <c r="C39" s="55">
        <v>4599.03</v>
      </c>
      <c r="D39" s="55"/>
      <c r="E39" s="55">
        <v>2614.2</v>
      </c>
      <c r="F39" s="55"/>
      <c r="G39" s="76">
        <v>4014.06</v>
      </c>
      <c r="H39" s="1"/>
      <c r="I39" s="1"/>
      <c r="J39" s="1"/>
      <c r="K39" s="1"/>
    </row>
    <row r="40" spans="1:11" s="30" customFormat="1" ht="15.75">
      <c r="A40" s="23" t="s">
        <v>38</v>
      </c>
      <c r="B40" s="54"/>
      <c r="C40" s="56">
        <f>SUM(C20:C39)</f>
        <v>18936.17</v>
      </c>
      <c r="D40" s="56"/>
      <c r="E40" s="56">
        <f>SUM(E20:E39)</f>
        <v>16615.93</v>
      </c>
      <c r="F40" s="56"/>
      <c r="G40" s="77">
        <f>SUM(G20:G39)</f>
        <v>22962.2</v>
      </c>
      <c r="H40" s="5"/>
      <c r="I40" s="5"/>
      <c r="J40" s="5"/>
      <c r="K40" s="5"/>
    </row>
    <row r="41" spans="1:11" s="29" customFormat="1" ht="15.75">
      <c r="A41" s="19"/>
      <c r="B41" s="52"/>
      <c r="C41" s="55"/>
      <c r="D41" s="55"/>
      <c r="E41" s="55"/>
      <c r="F41" s="55"/>
      <c r="G41" s="76"/>
      <c r="H41" s="1"/>
      <c r="I41" s="1"/>
      <c r="J41" s="1"/>
      <c r="K41" s="1"/>
    </row>
    <row r="42" spans="1:11" s="29" customFormat="1" ht="15.75">
      <c r="A42" s="73" t="s">
        <v>102</v>
      </c>
      <c r="B42" s="52"/>
      <c r="C42" s="56">
        <f>+C16-C40</f>
        <v>4674.760000000002</v>
      </c>
      <c r="D42" s="56"/>
      <c r="E42" s="56">
        <f>+E16-E40</f>
        <v>4813.560000000001</v>
      </c>
      <c r="F42" s="56"/>
      <c r="G42" s="77">
        <f>+G16-G40</f>
        <v>-2322.010000000002</v>
      </c>
      <c r="H42" s="1"/>
      <c r="I42" s="1"/>
      <c r="J42" s="1"/>
      <c r="K42" s="1"/>
    </row>
    <row r="43" spans="3:11" s="29" customFormat="1" ht="15.75">
      <c r="C43" s="58" t="s">
        <v>4</v>
      </c>
      <c r="D43" s="1"/>
      <c r="E43" s="58" t="s">
        <v>4</v>
      </c>
      <c r="F43" s="1"/>
      <c r="G43" s="79" t="s">
        <v>4</v>
      </c>
      <c r="H43" s="1"/>
      <c r="I43" s="1"/>
      <c r="J43" s="1"/>
      <c r="K43" s="1"/>
    </row>
    <row r="44" spans="1:7" ht="15.75">
      <c r="A44" s="56"/>
      <c r="B44" s="56"/>
      <c r="C44" s="8" t="s">
        <v>4</v>
      </c>
      <c r="E44" s="8" t="s">
        <v>4</v>
      </c>
      <c r="G44" s="77"/>
    </row>
    <row r="45" spans="1:7" ht="15.75">
      <c r="A45" s="5"/>
      <c r="B45" s="5"/>
      <c r="G45" s="77"/>
    </row>
  </sheetData>
  <sheetProtection/>
  <printOptions/>
  <pageMargins left="0.7" right="0.7" top="0.75" bottom="0.75" header="0.3" footer="0.3"/>
  <pageSetup fitToHeight="0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="85" zoomScaleNormal="85" zoomScalePageLayoutView="0" workbookViewId="0" topLeftCell="A4">
      <pane ySplit="6" topLeftCell="A10" activePane="bottomLeft" state="frozen"/>
      <selection pane="topLeft" activeCell="A4" sqref="A4"/>
      <selection pane="bottomLeft" activeCell="A4" sqref="A4"/>
    </sheetView>
  </sheetViews>
  <sheetFormatPr defaultColWidth="9.140625" defaultRowHeight="15"/>
  <cols>
    <col min="1" max="1" width="5.7109375" style="36" customWidth="1"/>
    <col min="2" max="2" width="51.00390625" style="0" customWidth="1"/>
    <col min="3" max="3" width="2.140625" style="97" customWidth="1"/>
    <col min="4" max="4" width="12.57421875" style="0" customWidth="1"/>
    <col min="5" max="5" width="2.140625" style="0" customWidth="1"/>
    <col min="6" max="6" width="12.28125" style="42" customWidth="1"/>
    <col min="7" max="7" width="2.140625" style="42" customWidth="1"/>
    <col min="8" max="8" width="17.421875" style="86" customWidth="1"/>
  </cols>
  <sheetData>
    <row r="1" spans="2:10" ht="18.75">
      <c r="B1" s="11"/>
      <c r="C1" s="91" t="s">
        <v>0</v>
      </c>
      <c r="D1" s="3"/>
      <c r="E1" s="3"/>
      <c r="G1" s="11"/>
      <c r="H1" s="82"/>
      <c r="I1" s="11"/>
      <c r="J1" s="35"/>
    </row>
    <row r="2" spans="2:10" ht="18.75">
      <c r="B2" s="5"/>
      <c r="C2" s="91" t="s">
        <v>89</v>
      </c>
      <c r="D2" s="3"/>
      <c r="E2" s="3"/>
      <c r="G2" s="17"/>
      <c r="H2" s="82"/>
      <c r="I2" s="11"/>
      <c r="J2" s="35"/>
    </row>
    <row r="3" spans="2:10" ht="18.75">
      <c r="B3" s="31"/>
      <c r="C3" s="92"/>
      <c r="D3" s="38"/>
      <c r="E3" s="38"/>
      <c r="F3" s="40"/>
      <c r="G3" s="50"/>
      <c r="H3" s="83"/>
      <c r="I3" s="51"/>
      <c r="J3" s="35"/>
    </row>
    <row r="4" spans="2:10" ht="18.75">
      <c r="B4" s="31"/>
      <c r="C4" s="93" t="s">
        <v>59</v>
      </c>
      <c r="D4" s="32"/>
      <c r="E4" s="32"/>
      <c r="F4" s="40"/>
      <c r="G4" s="50"/>
      <c r="H4" s="83"/>
      <c r="I4" s="51"/>
      <c r="J4" s="35"/>
    </row>
    <row r="5" spans="2:10" ht="18.75">
      <c r="B5" s="31"/>
      <c r="C5" s="94" t="s">
        <v>105</v>
      </c>
      <c r="D5" s="37"/>
      <c r="E5" s="37"/>
      <c r="F5" s="40"/>
      <c r="G5" s="50"/>
      <c r="H5" s="83"/>
      <c r="I5" s="51"/>
      <c r="J5" s="35"/>
    </row>
    <row r="6" spans="2:10" ht="18.75">
      <c r="B6" s="31"/>
      <c r="C6" s="94"/>
      <c r="D6" s="37"/>
      <c r="E6" s="37"/>
      <c r="F6" s="40"/>
      <c r="G6" s="50"/>
      <c r="H6" s="83"/>
      <c r="I6" s="51"/>
      <c r="J6" s="35"/>
    </row>
    <row r="7" spans="2:10" ht="18.75">
      <c r="B7" s="31"/>
      <c r="C7" s="94" t="s">
        <v>2</v>
      </c>
      <c r="D7" s="37"/>
      <c r="E7" s="37"/>
      <c r="F7" s="40"/>
      <c r="G7" s="50"/>
      <c r="H7" s="83"/>
      <c r="I7" s="51"/>
      <c r="J7" s="35"/>
    </row>
    <row r="9" spans="1:9" ht="18.75">
      <c r="A9" s="32" t="s">
        <v>40</v>
      </c>
      <c r="B9" s="32" t="s">
        <v>41</v>
      </c>
      <c r="C9" s="95"/>
      <c r="D9" s="33" t="s">
        <v>106</v>
      </c>
      <c r="E9" s="12"/>
      <c r="F9" s="33" t="s">
        <v>101</v>
      </c>
      <c r="G9" s="41"/>
      <c r="H9" s="84" t="s">
        <v>93</v>
      </c>
      <c r="I9" s="8"/>
    </row>
    <row r="10" spans="1:8" ht="18.75">
      <c r="A10" s="34"/>
      <c r="B10" s="46"/>
      <c r="C10" s="96"/>
      <c r="D10" s="28"/>
      <c r="E10" s="28"/>
      <c r="F10" s="40"/>
      <c r="G10" s="39"/>
      <c r="H10" s="85"/>
    </row>
    <row r="11" spans="1:9" ht="18.75">
      <c r="A11" s="32">
        <v>1</v>
      </c>
      <c r="B11" s="46" t="s">
        <v>103</v>
      </c>
      <c r="I11" s="7"/>
    </row>
    <row r="12" spans="1:9" ht="18.75">
      <c r="A12" s="47"/>
      <c r="B12" s="48" t="s">
        <v>114</v>
      </c>
      <c r="C12" s="98"/>
      <c r="D12" s="71">
        <f>F15</f>
        <v>900</v>
      </c>
      <c r="E12" s="26"/>
      <c r="F12" s="71">
        <f>H15</f>
        <v>0</v>
      </c>
      <c r="G12" s="72"/>
      <c r="H12" s="87">
        <f>J15</f>
        <v>0</v>
      </c>
      <c r="I12" s="27"/>
    </row>
    <row r="13" spans="1:8" ht="18.75">
      <c r="A13" s="34"/>
      <c r="B13" s="48" t="s">
        <v>43</v>
      </c>
      <c r="D13" s="42">
        <v>0</v>
      </c>
      <c r="F13" s="42">
        <v>900</v>
      </c>
      <c r="H13" s="86">
        <v>0</v>
      </c>
    </row>
    <row r="14" spans="1:9" ht="18.75">
      <c r="A14" s="47"/>
      <c r="B14" s="48" t="s">
        <v>44</v>
      </c>
      <c r="D14" s="42">
        <v>0</v>
      </c>
      <c r="F14" s="42">
        <v>0</v>
      </c>
      <c r="G14" s="43"/>
      <c r="H14" s="86">
        <v>0</v>
      </c>
      <c r="I14" s="27"/>
    </row>
    <row r="15" spans="1:8" ht="18.75">
      <c r="A15" s="34"/>
      <c r="B15" s="48" t="s">
        <v>115</v>
      </c>
      <c r="D15" s="45">
        <f>SUM(D12:D14)</f>
        <v>900</v>
      </c>
      <c r="F15" s="45">
        <f>SUM(F12:F14)</f>
        <v>900</v>
      </c>
      <c r="G15" s="42" t="s">
        <v>4</v>
      </c>
      <c r="H15" s="88">
        <f>SUM(H12:H14)</f>
        <v>0</v>
      </c>
    </row>
    <row r="16" spans="1:2" ht="18.75">
      <c r="A16" s="34"/>
      <c r="B16" s="31"/>
    </row>
    <row r="17" spans="1:2" ht="18.75">
      <c r="A17" s="32">
        <v>2</v>
      </c>
      <c r="B17" s="46" t="s">
        <v>85</v>
      </c>
    </row>
    <row r="18" spans="1:8" ht="18.75">
      <c r="A18" s="34"/>
      <c r="B18" s="48" t="s">
        <v>114</v>
      </c>
      <c r="D18" s="42">
        <f>F21</f>
        <v>0</v>
      </c>
      <c r="F18" s="42">
        <f>H21</f>
        <v>0</v>
      </c>
      <c r="G18" s="42" t="s">
        <v>4</v>
      </c>
      <c r="H18" s="86">
        <v>0</v>
      </c>
    </row>
    <row r="19" spans="1:8" ht="18.75">
      <c r="A19" s="34"/>
      <c r="B19" s="48" t="s">
        <v>43</v>
      </c>
      <c r="D19" s="42">
        <v>100</v>
      </c>
      <c r="F19" s="42">
        <v>195</v>
      </c>
      <c r="H19" s="86">
        <v>20593</v>
      </c>
    </row>
    <row r="20" spans="1:8" ht="18.75">
      <c r="A20" s="34"/>
      <c r="B20" s="48" t="s">
        <v>44</v>
      </c>
      <c r="D20" s="42">
        <v>-100</v>
      </c>
      <c r="F20" s="42">
        <v>-195</v>
      </c>
      <c r="H20" s="86">
        <v>-20593</v>
      </c>
    </row>
    <row r="21" spans="1:8" ht="18.75">
      <c r="A21" s="34"/>
      <c r="B21" s="48" t="s">
        <v>115</v>
      </c>
      <c r="D21" s="45">
        <f>SUM(D18:D20)</f>
        <v>0</v>
      </c>
      <c r="F21" s="45">
        <f>SUM(F18:F20)</f>
        <v>0</v>
      </c>
      <c r="H21" s="88">
        <f>SUM(H18:H20)</f>
        <v>0</v>
      </c>
    </row>
    <row r="22" spans="1:8" ht="18.75">
      <c r="A22" s="34"/>
      <c r="B22" s="48"/>
      <c r="F22" s="49"/>
      <c r="H22" s="89"/>
    </row>
    <row r="23" spans="1:8" ht="18.75">
      <c r="A23" s="32">
        <v>3</v>
      </c>
      <c r="B23" s="46" t="s">
        <v>42</v>
      </c>
      <c r="C23" s="99"/>
      <c r="D23" s="11"/>
      <c r="E23" s="11"/>
      <c r="F23" s="44"/>
      <c r="H23" s="90"/>
    </row>
    <row r="24" spans="1:8" ht="18.75">
      <c r="A24" s="34"/>
      <c r="B24" s="48" t="s">
        <v>114</v>
      </c>
      <c r="D24" s="42">
        <f>F27</f>
        <v>2601.13</v>
      </c>
      <c r="F24" s="42">
        <f>H27</f>
        <v>3211.13</v>
      </c>
      <c r="H24" s="86">
        <v>3431.13</v>
      </c>
    </row>
    <row r="25" spans="1:8" ht="18.75">
      <c r="A25" s="34"/>
      <c r="B25" s="48" t="s">
        <v>43</v>
      </c>
      <c r="D25" s="42">
        <v>830</v>
      </c>
      <c r="F25" s="42">
        <v>860</v>
      </c>
      <c r="H25" s="86">
        <v>900</v>
      </c>
    </row>
    <row r="26" spans="1:8" ht="18.75">
      <c r="A26" s="34"/>
      <c r="B26" s="48" t="s">
        <v>44</v>
      </c>
      <c r="D26" s="42">
        <v>-1549.99</v>
      </c>
      <c r="F26" s="42">
        <v>-1470</v>
      </c>
      <c r="H26" s="86">
        <v>-1120</v>
      </c>
    </row>
    <row r="27" spans="1:8" ht="18.75">
      <c r="A27" s="34"/>
      <c r="B27" s="48" t="s">
        <v>115</v>
      </c>
      <c r="D27" s="45">
        <f>SUM(D24:D26)</f>
        <v>1881.14</v>
      </c>
      <c r="F27" s="45">
        <f>SUM(F24:F26)</f>
        <v>2601.13</v>
      </c>
      <c r="H27" s="88">
        <f>SUM(H24:H26)</f>
        <v>3211.13</v>
      </c>
    </row>
    <row r="28" spans="1:2" ht="18.75">
      <c r="A28" s="34"/>
      <c r="B28" s="48"/>
    </row>
    <row r="29" spans="1:2" ht="18.75">
      <c r="A29" s="32">
        <v>4</v>
      </c>
      <c r="B29" s="46" t="s">
        <v>49</v>
      </c>
    </row>
    <row r="30" spans="1:8" ht="18.75">
      <c r="A30" s="34"/>
      <c r="B30" s="48" t="s">
        <v>114</v>
      </c>
      <c r="D30" s="42">
        <f>F33</f>
        <v>1572</v>
      </c>
      <c r="F30" s="42">
        <f>H33</f>
        <v>1272</v>
      </c>
      <c r="H30" s="86">
        <v>2756</v>
      </c>
    </row>
    <row r="31" spans="1:8" ht="18.75">
      <c r="A31" s="34"/>
      <c r="B31" s="48" t="s">
        <v>43</v>
      </c>
      <c r="D31" s="42">
        <v>0</v>
      </c>
      <c r="F31" s="42">
        <v>1572</v>
      </c>
      <c r="H31" s="86">
        <v>1272</v>
      </c>
    </row>
    <row r="32" spans="1:8" ht="18.75">
      <c r="A32" s="34"/>
      <c r="B32" s="48" t="s">
        <v>44</v>
      </c>
      <c r="D32" s="42">
        <v>-1572</v>
      </c>
      <c r="F32" s="42">
        <v>-1272</v>
      </c>
      <c r="H32" s="86">
        <v>-2756</v>
      </c>
    </row>
    <row r="33" spans="1:8" ht="18.75">
      <c r="A33" s="34"/>
      <c r="B33" s="48" t="s">
        <v>115</v>
      </c>
      <c r="D33" s="45">
        <f>SUM(D30:D32)</f>
        <v>0</v>
      </c>
      <c r="F33" s="45">
        <f>SUM(F30:F32)</f>
        <v>1572</v>
      </c>
      <c r="H33" s="88">
        <f>SUM(H30:H32)</f>
        <v>1272</v>
      </c>
    </row>
    <row r="34" spans="1:2" ht="18.75">
      <c r="A34" s="34"/>
      <c r="B34" s="31"/>
    </row>
    <row r="35" spans="1:2" ht="18.75">
      <c r="A35" s="32">
        <v>5</v>
      </c>
      <c r="B35" s="46" t="s">
        <v>116</v>
      </c>
    </row>
    <row r="36" spans="1:8" ht="18.75">
      <c r="A36" s="34"/>
      <c r="B36" s="48" t="s">
        <v>114</v>
      </c>
      <c r="D36" s="42">
        <f>F39</f>
        <v>0</v>
      </c>
      <c r="F36" s="42">
        <f>H39</f>
        <v>0</v>
      </c>
      <c r="H36" s="86">
        <v>25</v>
      </c>
    </row>
    <row r="37" spans="1:8" ht="18.75">
      <c r="A37" s="34"/>
      <c r="B37" s="48" t="s">
        <v>43</v>
      </c>
      <c r="D37" s="42">
        <v>1965</v>
      </c>
      <c r="F37" s="42">
        <v>3075</v>
      </c>
      <c r="H37" s="86">
        <v>2955</v>
      </c>
    </row>
    <row r="38" spans="1:8" ht="18.75">
      <c r="A38" s="34"/>
      <c r="B38" s="48" t="s">
        <v>44</v>
      </c>
      <c r="D38" s="42">
        <v>0</v>
      </c>
      <c r="F38" s="42">
        <v>-3075</v>
      </c>
      <c r="H38" s="86">
        <v>-2980</v>
      </c>
    </row>
    <row r="39" spans="1:8" ht="18.75">
      <c r="A39" s="34"/>
      <c r="B39" s="48" t="s">
        <v>115</v>
      </c>
      <c r="D39" s="45">
        <f>SUM(D36:D38)</f>
        <v>1965</v>
      </c>
      <c r="F39" s="45">
        <f>SUM(F36:F38)</f>
        <v>0</v>
      </c>
      <c r="H39" s="88">
        <f>SUM(H36:H38)</f>
        <v>0</v>
      </c>
    </row>
    <row r="40" spans="1:8" ht="18.75">
      <c r="A40" s="34"/>
      <c r="B40" s="48"/>
      <c r="F40" s="49"/>
      <c r="H40" s="89"/>
    </row>
    <row r="41" spans="1:2" ht="18.75">
      <c r="A41" s="32">
        <v>6</v>
      </c>
      <c r="B41" s="46" t="s">
        <v>46</v>
      </c>
    </row>
    <row r="42" spans="1:8" ht="18.75">
      <c r="A42" s="34"/>
      <c r="B42" s="48" t="s">
        <v>114</v>
      </c>
      <c r="D42" s="42">
        <f>F45</f>
        <v>3695</v>
      </c>
      <c r="F42" s="42">
        <f>H45</f>
        <v>5430</v>
      </c>
      <c r="H42" s="86">
        <v>7120</v>
      </c>
    </row>
    <row r="43" spans="1:8" ht="18.75">
      <c r="A43" s="34"/>
      <c r="B43" s="48" t="s">
        <v>43</v>
      </c>
      <c r="D43" s="42">
        <v>3255</v>
      </c>
      <c r="F43" s="42">
        <v>2755</v>
      </c>
      <c r="H43" s="86">
        <v>2800</v>
      </c>
    </row>
    <row r="44" spans="1:8" ht="18.75">
      <c r="A44" s="34"/>
      <c r="B44" s="48" t="s">
        <v>44</v>
      </c>
      <c r="D44" s="42">
        <v>-4490</v>
      </c>
      <c r="F44" s="42">
        <v>-4490</v>
      </c>
      <c r="H44" s="86">
        <v>-4490</v>
      </c>
    </row>
    <row r="45" spans="1:8" ht="18.75">
      <c r="A45" s="34"/>
      <c r="B45" s="48" t="s">
        <v>115</v>
      </c>
      <c r="D45" s="45">
        <f>SUM(D42:D44)</f>
        <v>2460</v>
      </c>
      <c r="F45" s="45">
        <f>SUM(F42:F44)</f>
        <v>3695</v>
      </c>
      <c r="H45" s="88">
        <f>SUM(H42:H44)</f>
        <v>5430</v>
      </c>
    </row>
    <row r="46" spans="1:2" ht="18.75">
      <c r="A46" s="34"/>
      <c r="B46" s="31"/>
    </row>
    <row r="47" spans="1:2" ht="18.75">
      <c r="A47" s="32">
        <v>7</v>
      </c>
      <c r="B47" s="46" t="s">
        <v>47</v>
      </c>
    </row>
    <row r="48" spans="1:8" ht="18.75">
      <c r="A48" s="34"/>
      <c r="B48" s="48" t="s">
        <v>114</v>
      </c>
      <c r="D48" s="42">
        <f>F51</f>
        <v>720.96</v>
      </c>
      <c r="F48" s="42">
        <f>H51</f>
        <v>720.96</v>
      </c>
      <c r="H48" s="86">
        <v>898</v>
      </c>
    </row>
    <row r="49" spans="1:8" ht="18.75">
      <c r="A49" s="34"/>
      <c r="B49" s="48" t="s">
        <v>43</v>
      </c>
      <c r="D49" s="42">
        <v>0</v>
      </c>
      <c r="F49" s="42">
        <v>0</v>
      </c>
      <c r="H49" s="86">
        <v>0</v>
      </c>
    </row>
    <row r="50" spans="1:8" ht="18.75">
      <c r="A50" s="34"/>
      <c r="B50" s="48" t="s">
        <v>44</v>
      </c>
      <c r="D50" s="42">
        <v>0</v>
      </c>
      <c r="F50" s="42">
        <v>0</v>
      </c>
      <c r="H50" s="86">
        <v>-177.04</v>
      </c>
    </row>
    <row r="51" spans="1:8" ht="18.75">
      <c r="A51" s="34"/>
      <c r="B51" s="48" t="s">
        <v>115</v>
      </c>
      <c r="D51" s="45">
        <f>SUM(D48:D50)</f>
        <v>720.96</v>
      </c>
      <c r="F51" s="45">
        <f>SUM(F48:F50)</f>
        <v>720.96</v>
      </c>
      <c r="H51" s="88">
        <f>SUM(H48:H50)</f>
        <v>720.96</v>
      </c>
    </row>
    <row r="52" spans="1:8" ht="18.75">
      <c r="A52" s="34"/>
      <c r="B52" s="48"/>
      <c r="F52" s="49"/>
      <c r="H52" s="89"/>
    </row>
    <row r="53" spans="1:2" ht="18.75">
      <c r="A53" s="32">
        <v>8</v>
      </c>
      <c r="B53" s="46" t="s">
        <v>45</v>
      </c>
    </row>
    <row r="54" spans="1:8" ht="18.75">
      <c r="A54" s="34"/>
      <c r="B54" s="48" t="s">
        <v>114</v>
      </c>
      <c r="D54" s="42">
        <f>F57</f>
        <v>399.55</v>
      </c>
      <c r="F54" s="42">
        <f>H57</f>
        <v>399.55</v>
      </c>
      <c r="H54" s="86">
        <v>399.55</v>
      </c>
    </row>
    <row r="55" spans="1:8" ht="18.75">
      <c r="A55" s="34"/>
      <c r="B55" s="48" t="s">
        <v>43</v>
      </c>
      <c r="D55" s="42">
        <v>0</v>
      </c>
      <c r="F55" s="42">
        <v>0</v>
      </c>
      <c r="H55" s="86">
        <v>0</v>
      </c>
    </row>
    <row r="56" spans="1:8" ht="18.75">
      <c r="A56" s="34"/>
      <c r="B56" s="48" t="s">
        <v>44</v>
      </c>
      <c r="D56" s="42">
        <v>0</v>
      </c>
      <c r="F56" s="42">
        <v>0</v>
      </c>
      <c r="G56" s="42" t="s">
        <v>4</v>
      </c>
      <c r="H56" s="86">
        <v>0</v>
      </c>
    </row>
    <row r="57" spans="1:8" ht="18.75">
      <c r="A57" s="34"/>
      <c r="B57" s="48" t="s">
        <v>115</v>
      </c>
      <c r="D57" s="45">
        <f>SUM(D54:D56)</f>
        <v>399.55</v>
      </c>
      <c r="F57" s="45">
        <f>SUM(F54:F56)</f>
        <v>399.55</v>
      </c>
      <c r="H57" s="88">
        <f>SUM(H54:H56)</f>
        <v>399.55</v>
      </c>
    </row>
    <row r="58" spans="1:2" ht="18.75">
      <c r="A58" s="34"/>
      <c r="B58" s="31"/>
    </row>
    <row r="59" spans="1:2" ht="18.75">
      <c r="A59" s="32">
        <v>9</v>
      </c>
      <c r="B59" s="46" t="s">
        <v>48</v>
      </c>
    </row>
    <row r="60" spans="1:8" ht="18.75">
      <c r="A60" s="34"/>
      <c r="B60" s="48" t="s">
        <v>114</v>
      </c>
      <c r="D60" s="42">
        <f>F63</f>
        <v>0</v>
      </c>
      <c r="F60" s="42">
        <f>H63</f>
        <v>0</v>
      </c>
      <c r="H60" s="86">
        <v>-75</v>
      </c>
    </row>
    <row r="61" spans="1:8" ht="18.75">
      <c r="A61" s="34"/>
      <c r="B61" s="48" t="s">
        <v>43</v>
      </c>
      <c r="D61" s="42">
        <v>3920</v>
      </c>
      <c r="F61" s="42">
        <v>4625</v>
      </c>
      <c r="H61" s="86">
        <v>4420</v>
      </c>
    </row>
    <row r="62" spans="1:8" ht="18.75">
      <c r="A62" s="34"/>
      <c r="B62" s="48" t="s">
        <v>44</v>
      </c>
      <c r="D62" s="42">
        <v>0</v>
      </c>
      <c r="F62" s="42">
        <v>-4625</v>
      </c>
      <c r="H62" s="86">
        <v>-4345</v>
      </c>
    </row>
    <row r="63" spans="1:8" ht="18.75">
      <c r="A63" s="34"/>
      <c r="B63" s="48" t="s">
        <v>115</v>
      </c>
      <c r="D63" s="45">
        <f>SUM(D60:D62)</f>
        <v>3920</v>
      </c>
      <c r="F63" s="45">
        <f>SUM(F60:F62)</f>
        <v>0</v>
      </c>
      <c r="H63" s="88">
        <f>SUM(H60:H62)</f>
        <v>0</v>
      </c>
    </row>
    <row r="64" spans="1:2" ht="18.75">
      <c r="A64" s="34"/>
      <c r="B64" s="31"/>
    </row>
    <row r="65" spans="1:2" ht="18.75">
      <c r="A65" s="32">
        <v>10</v>
      </c>
      <c r="B65" s="69" t="s">
        <v>81</v>
      </c>
    </row>
    <row r="66" spans="2:8" ht="18.75">
      <c r="B66" s="48" t="s">
        <v>114</v>
      </c>
      <c r="D66" s="42">
        <f>F69</f>
        <v>19180.32</v>
      </c>
      <c r="F66" s="42">
        <f>H69</f>
        <v>16677.11</v>
      </c>
      <c r="H66" s="86">
        <v>10889</v>
      </c>
    </row>
    <row r="67" spans="2:8" ht="18.75">
      <c r="B67" s="48" t="s">
        <v>43</v>
      </c>
      <c r="D67" s="42">
        <v>14269.96</v>
      </c>
      <c r="F67" s="42">
        <v>24760.86</v>
      </c>
      <c r="H67" s="86">
        <v>25373.14</v>
      </c>
    </row>
    <row r="68" spans="2:8" ht="18.75">
      <c r="B68" s="48" t="s">
        <v>44</v>
      </c>
      <c r="D68" s="42">
        <v>-15369.85</v>
      </c>
      <c r="F68" s="42">
        <v>-22257.65</v>
      </c>
      <c r="H68" s="86">
        <v>-19585.03</v>
      </c>
    </row>
    <row r="69" spans="2:8" ht="18.75">
      <c r="B69" s="48" t="s">
        <v>115</v>
      </c>
      <c r="D69" s="45">
        <f>SUM(D66:D68)</f>
        <v>18080.43</v>
      </c>
      <c r="F69" s="45">
        <f>SUM(F66:F68)</f>
        <v>19180.32</v>
      </c>
      <c r="H69" s="88">
        <f>SUM(H66:H68)</f>
        <v>16677.11</v>
      </c>
    </row>
    <row r="70" spans="2:8" ht="18.75">
      <c r="B70" s="48"/>
      <c r="F70" s="49"/>
      <c r="H70" s="89"/>
    </row>
    <row r="71" spans="1:2" ht="18.75">
      <c r="A71" s="32">
        <v>11</v>
      </c>
      <c r="B71" s="46" t="s">
        <v>82</v>
      </c>
    </row>
    <row r="72" spans="2:8" ht="18.75">
      <c r="B72" s="48" t="s">
        <v>114</v>
      </c>
      <c r="D72" s="42">
        <f>F75</f>
        <v>0</v>
      </c>
      <c r="F72" s="42">
        <f>H75</f>
        <v>0</v>
      </c>
      <c r="H72" s="86">
        <f>J75</f>
        <v>0</v>
      </c>
    </row>
    <row r="73" spans="2:8" ht="18.75">
      <c r="B73" s="48" t="s">
        <v>43</v>
      </c>
      <c r="D73" s="42">
        <v>2988.55</v>
      </c>
      <c r="F73" s="42">
        <v>3551.75</v>
      </c>
      <c r="H73" s="86">
        <v>3934.4</v>
      </c>
    </row>
    <row r="74" spans="2:8" ht="18.75">
      <c r="B74" s="48" t="s">
        <v>44</v>
      </c>
      <c r="D74" s="42">
        <v>-2988.55</v>
      </c>
      <c r="F74" s="42">
        <v>-3551.75</v>
      </c>
      <c r="H74" s="86">
        <v>-3934.4</v>
      </c>
    </row>
    <row r="75" spans="2:8" ht="18.75">
      <c r="B75" s="48" t="s">
        <v>115</v>
      </c>
      <c r="D75" s="45">
        <f>SUM(D72:D74)</f>
        <v>0</v>
      </c>
      <c r="F75" s="45">
        <f>SUM(F72:F74)</f>
        <v>0</v>
      </c>
      <c r="H75" s="88">
        <f>SUM(H72:H74)</f>
        <v>0</v>
      </c>
    </row>
    <row r="77" spans="1:2" ht="18.75">
      <c r="A77" s="32">
        <v>12</v>
      </c>
      <c r="B77" s="46" t="s">
        <v>117</v>
      </c>
    </row>
    <row r="78" spans="2:8" ht="18.75">
      <c r="B78" s="48" t="s">
        <v>114</v>
      </c>
      <c r="D78" s="42">
        <f>F81</f>
        <v>550</v>
      </c>
      <c r="F78" s="42">
        <f>H81</f>
        <v>0</v>
      </c>
      <c r="H78" s="86">
        <f>J81</f>
        <v>0</v>
      </c>
    </row>
    <row r="79" spans="2:8" ht="18.75">
      <c r="B79" s="48" t="s">
        <v>43</v>
      </c>
      <c r="D79" s="42">
        <v>1055</v>
      </c>
      <c r="F79" s="42">
        <v>1150</v>
      </c>
      <c r="H79" s="86">
        <v>0</v>
      </c>
    </row>
    <row r="80" spans="2:8" ht="18.75">
      <c r="B80" s="48" t="s">
        <v>44</v>
      </c>
      <c r="D80" s="42">
        <v>-900</v>
      </c>
      <c r="F80" s="42">
        <v>-600</v>
      </c>
      <c r="H80" s="86">
        <v>0</v>
      </c>
    </row>
    <row r="81" spans="2:8" ht="18.75">
      <c r="B81" s="48" t="s">
        <v>115</v>
      </c>
      <c r="D81" s="45">
        <f>SUM(D78:D80)</f>
        <v>705</v>
      </c>
      <c r="F81" s="45">
        <f>SUM(F78:F80)</f>
        <v>550</v>
      </c>
      <c r="H81" s="88">
        <f>SUM(H78:H80)</f>
        <v>0</v>
      </c>
    </row>
  </sheetData>
  <sheetProtection/>
  <printOptions/>
  <pageMargins left="0.7" right="0.7" top="0.75" bottom="0.75" header="0.3" footer="0.3"/>
  <pageSetup blackAndWhite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140625" style="0" customWidth="1"/>
    <col min="2" max="2" width="4.57421875" style="0" customWidth="1"/>
    <col min="3" max="3" width="12.28125" style="0" customWidth="1"/>
    <col min="4" max="4" width="3.421875" style="0" customWidth="1"/>
    <col min="5" max="5" width="10.57421875" style="0" customWidth="1"/>
    <col min="6" max="6" width="7.8515625" style="0" customWidth="1"/>
  </cols>
  <sheetData>
    <row r="1" spans="1:7" ht="18.75">
      <c r="A1" s="11"/>
      <c r="B1" s="3" t="s">
        <v>0</v>
      </c>
      <c r="C1" s="3"/>
      <c r="D1" s="3"/>
      <c r="E1" s="42"/>
      <c r="F1" s="11"/>
      <c r="G1" s="11"/>
    </row>
    <row r="2" spans="1:7" ht="18.75">
      <c r="A2" s="5"/>
      <c r="B2" s="3" t="s">
        <v>89</v>
      </c>
      <c r="C2" s="3"/>
      <c r="D2" s="3"/>
      <c r="E2" s="42"/>
      <c r="F2" s="17"/>
      <c r="G2" s="11"/>
    </row>
    <row r="3" spans="1:7" ht="15">
      <c r="A3" s="64"/>
      <c r="B3" s="64"/>
      <c r="C3" s="64"/>
      <c r="D3" s="64"/>
      <c r="E3" s="65"/>
      <c r="F3" s="66"/>
      <c r="G3" s="62"/>
    </row>
    <row r="4" spans="1:8" ht="15.75">
      <c r="A4" s="100" t="s">
        <v>90</v>
      </c>
      <c r="B4" s="100"/>
      <c r="C4" s="100"/>
      <c r="D4" s="100"/>
      <c r="E4" s="100"/>
      <c r="F4" s="100"/>
      <c r="G4" s="100"/>
      <c r="H4" s="100"/>
    </row>
    <row r="5" spans="1:8" ht="15.75">
      <c r="A5" s="100" t="s">
        <v>20</v>
      </c>
      <c r="B5" s="100"/>
      <c r="C5" s="100"/>
      <c r="D5" s="100"/>
      <c r="E5" s="100"/>
      <c r="F5" s="100"/>
      <c r="G5" s="100"/>
      <c r="H5" s="100"/>
    </row>
    <row r="6" spans="1:8" ht="15">
      <c r="A6" s="101" t="s">
        <v>105</v>
      </c>
      <c r="B6" s="101"/>
      <c r="C6" s="101"/>
      <c r="D6" s="101"/>
      <c r="E6" s="101"/>
      <c r="F6" s="101"/>
      <c r="G6" s="101"/>
      <c r="H6" s="101"/>
    </row>
    <row r="7" spans="1:8" ht="15">
      <c r="A7" s="101" t="s">
        <v>2</v>
      </c>
      <c r="B7" s="101"/>
      <c r="C7" s="101"/>
      <c r="D7" s="101"/>
      <c r="E7" s="101"/>
      <c r="F7" s="101"/>
      <c r="G7" s="101"/>
      <c r="H7" s="101"/>
    </row>
    <row r="8" spans="1:7" ht="15">
      <c r="A8" s="61"/>
      <c r="B8" s="61"/>
      <c r="C8" s="61"/>
      <c r="D8" s="61"/>
      <c r="E8" s="61"/>
      <c r="F8" s="61"/>
      <c r="G8" s="63"/>
    </row>
    <row r="9" ht="15.75">
      <c r="G9" s="60"/>
    </row>
    <row r="10" ht="15.75">
      <c r="G10" s="60"/>
    </row>
    <row r="11" spans="1:7" ht="15.75">
      <c r="A11" s="12" t="s">
        <v>21</v>
      </c>
      <c r="C11" s="25" t="s">
        <v>106</v>
      </c>
      <c r="E11" s="25" t="s">
        <v>101</v>
      </c>
      <c r="F11" s="24"/>
      <c r="G11" s="24"/>
    </row>
    <row r="12" spans="1:7" ht="15.75">
      <c r="A12" s="1"/>
      <c r="B12" s="1"/>
      <c r="C12" s="8"/>
      <c r="D12" s="1"/>
      <c r="E12" s="8"/>
      <c r="F12" s="1"/>
      <c r="G12" s="1"/>
    </row>
    <row r="13" spans="1:7" ht="15.75">
      <c r="A13" s="1" t="s">
        <v>68</v>
      </c>
      <c r="B13" s="1"/>
      <c r="C13" s="55">
        <f>(94*75)+(26*45)</f>
        <v>8220</v>
      </c>
      <c r="D13" s="1"/>
      <c r="E13" s="55">
        <f>(122*75)+(71*45)</f>
        <v>12345</v>
      </c>
      <c r="F13" s="55"/>
      <c r="G13" s="55"/>
    </row>
    <row r="14" spans="1:7" ht="15.75">
      <c r="A14" s="1" t="s">
        <v>69</v>
      </c>
      <c r="B14" s="1"/>
      <c r="C14" s="55">
        <f>100*35+310</f>
        <v>3810</v>
      </c>
      <c r="D14" s="1"/>
      <c r="E14" s="55">
        <f>94*45</f>
        <v>4230</v>
      </c>
      <c r="F14" s="55"/>
      <c r="G14" s="55"/>
    </row>
    <row r="15" spans="1:7" ht="15.75">
      <c r="A15" s="1" t="s">
        <v>70</v>
      </c>
      <c r="B15" s="1"/>
      <c r="C15" s="55">
        <f>187*15</f>
        <v>2805</v>
      </c>
      <c r="D15" s="1"/>
      <c r="E15" s="55">
        <f>(138+176+11-40)*20</f>
        <v>5700</v>
      </c>
      <c r="F15" s="55"/>
      <c r="G15" s="55"/>
    </row>
    <row r="16" spans="1:7" ht="15.75">
      <c r="A16" s="1" t="s">
        <v>78</v>
      </c>
      <c r="B16" s="1"/>
      <c r="C16" s="55">
        <v>4.96</v>
      </c>
      <c r="D16" s="1"/>
      <c r="E16" s="55">
        <v>5.86</v>
      </c>
      <c r="F16" s="55"/>
      <c r="G16" s="55"/>
    </row>
    <row r="17" spans="1:7" ht="15.75">
      <c r="A17" s="1" t="s">
        <v>79</v>
      </c>
      <c r="B17" s="1"/>
      <c r="C17" s="55">
        <v>-570</v>
      </c>
      <c r="D17" s="1"/>
      <c r="E17" s="55">
        <v>0</v>
      </c>
      <c r="F17" s="55"/>
      <c r="G17" s="55"/>
    </row>
    <row r="18" spans="1:7" ht="15.75">
      <c r="A18" s="1" t="s">
        <v>104</v>
      </c>
      <c r="B18" s="1"/>
      <c r="C18" s="55">
        <v>0</v>
      </c>
      <c r="D18" s="1"/>
      <c r="E18" s="55">
        <v>2500</v>
      </c>
      <c r="F18" s="55"/>
      <c r="G18" s="55"/>
    </row>
    <row r="19" spans="1:7" ht="15.75">
      <c r="A19" s="68" t="s">
        <v>99</v>
      </c>
      <c r="B19" s="1"/>
      <c r="C19" s="55">
        <v>0</v>
      </c>
      <c r="D19" s="1"/>
      <c r="E19" s="55">
        <v>-20</v>
      </c>
      <c r="F19" s="55"/>
      <c r="G19" s="55"/>
    </row>
    <row r="20" spans="1:9" ht="15.75">
      <c r="A20" s="5" t="s">
        <v>22</v>
      </c>
      <c r="B20" s="5"/>
      <c r="C20" s="56">
        <f>SUM(C13:C19)</f>
        <v>14269.96</v>
      </c>
      <c r="D20" s="5"/>
      <c r="E20" s="56">
        <f>SUM(E13:E19)</f>
        <v>24760.86</v>
      </c>
      <c r="F20" s="56"/>
      <c r="G20" s="56"/>
      <c r="H20" t="s">
        <v>4</v>
      </c>
      <c r="I20" t="s">
        <v>4</v>
      </c>
    </row>
    <row r="21" spans="1:8" ht="15.75">
      <c r="A21" s="1"/>
      <c r="B21" s="1"/>
      <c r="C21" s="55" t="s">
        <v>4</v>
      </c>
      <c r="D21" s="1"/>
      <c r="E21" s="55" t="s">
        <v>4</v>
      </c>
      <c r="F21" s="55"/>
      <c r="G21" s="55"/>
      <c r="H21" t="s">
        <v>4</v>
      </c>
    </row>
    <row r="22" spans="1:7" ht="15.75">
      <c r="A22" s="12" t="s">
        <v>23</v>
      </c>
      <c r="B22" s="1"/>
      <c r="C22" s="55"/>
      <c r="D22" s="1"/>
      <c r="E22" s="55"/>
      <c r="F22" s="55"/>
      <c r="G22" s="55"/>
    </row>
    <row r="23" spans="1:7" ht="15.75">
      <c r="A23" s="1"/>
      <c r="B23" s="1"/>
      <c r="C23" s="55"/>
      <c r="D23" s="1"/>
      <c r="E23" s="55"/>
      <c r="F23" s="55"/>
      <c r="G23" s="55"/>
    </row>
    <row r="24" spans="1:7" ht="15.75">
      <c r="A24" s="19" t="s">
        <v>71</v>
      </c>
      <c r="B24" s="52"/>
      <c r="C24" s="55">
        <v>513.59</v>
      </c>
      <c r="D24" s="52"/>
      <c r="E24" s="55">
        <v>652.2</v>
      </c>
      <c r="F24" s="55"/>
      <c r="G24" s="55"/>
    </row>
    <row r="25" spans="1:7" ht="15.75">
      <c r="A25" s="19" t="s">
        <v>72</v>
      </c>
      <c r="B25" s="52"/>
      <c r="C25" s="55">
        <v>30.8</v>
      </c>
      <c r="D25" s="52"/>
      <c r="E25" s="55">
        <v>0</v>
      </c>
      <c r="F25" s="55"/>
      <c r="G25" s="55"/>
    </row>
    <row r="26" spans="1:7" ht="15.75">
      <c r="A26" s="19" t="s">
        <v>73</v>
      </c>
      <c r="B26" s="52"/>
      <c r="C26" s="55">
        <v>2342</v>
      </c>
      <c r="D26" s="52"/>
      <c r="E26" s="55">
        <v>2130</v>
      </c>
      <c r="F26" s="55"/>
      <c r="G26" s="55"/>
    </row>
    <row r="27" spans="1:7" ht="15.75">
      <c r="A27" s="19" t="s">
        <v>74</v>
      </c>
      <c r="B27" s="19" t="s">
        <v>4</v>
      </c>
      <c r="C27" s="55">
        <v>8855.36</v>
      </c>
      <c r="D27" s="19"/>
      <c r="E27" s="55">
        <v>16711.77</v>
      </c>
      <c r="F27" s="55"/>
      <c r="G27" s="55"/>
    </row>
    <row r="28" spans="1:7" ht="15.75">
      <c r="A28" s="19" t="s">
        <v>75</v>
      </c>
      <c r="B28" s="52" t="s">
        <v>4</v>
      </c>
      <c r="C28" s="55">
        <v>1484.25</v>
      </c>
      <c r="D28" s="52"/>
      <c r="E28" s="55">
        <v>1169.88</v>
      </c>
      <c r="F28" s="55"/>
      <c r="G28" s="55"/>
    </row>
    <row r="29" spans="1:7" ht="15.75">
      <c r="A29" s="19" t="s">
        <v>76</v>
      </c>
      <c r="B29" s="19" t="s">
        <v>4</v>
      </c>
      <c r="C29" s="55">
        <v>600</v>
      </c>
      <c r="D29" s="19"/>
      <c r="E29" s="55">
        <v>600</v>
      </c>
      <c r="F29" s="55"/>
      <c r="G29" s="55"/>
    </row>
    <row r="30" spans="1:7" ht="15.75">
      <c r="A30" s="19" t="s">
        <v>110</v>
      </c>
      <c r="B30" s="19" t="s">
        <v>4</v>
      </c>
      <c r="C30" s="55">
        <v>432.95</v>
      </c>
      <c r="D30" s="19"/>
      <c r="E30" s="55">
        <v>273.92</v>
      </c>
      <c r="F30" s="55"/>
      <c r="G30" s="55"/>
    </row>
    <row r="31" spans="1:7" ht="15.75">
      <c r="A31" s="19" t="s">
        <v>77</v>
      </c>
      <c r="B31" s="52" t="s">
        <v>4</v>
      </c>
      <c r="C31" s="55">
        <v>1033.6</v>
      </c>
      <c r="D31" s="52"/>
      <c r="E31" s="55">
        <v>713.48</v>
      </c>
      <c r="F31" s="55"/>
      <c r="G31" s="55"/>
    </row>
    <row r="32" spans="1:7" ht="15.75">
      <c r="A32" s="19" t="s">
        <v>111</v>
      </c>
      <c r="B32" s="52"/>
      <c r="C32" s="55">
        <v>67.9</v>
      </c>
      <c r="D32" s="52"/>
      <c r="E32" s="55">
        <v>0</v>
      </c>
      <c r="F32" s="55"/>
      <c r="G32" s="55"/>
    </row>
    <row r="33" spans="1:7" ht="15.75">
      <c r="A33" s="19" t="s">
        <v>80</v>
      </c>
      <c r="B33" s="52"/>
      <c r="C33" s="55">
        <v>9.4</v>
      </c>
      <c r="D33" s="52"/>
      <c r="E33" s="55">
        <v>6.4</v>
      </c>
      <c r="F33" s="55"/>
      <c r="G33" s="55"/>
    </row>
    <row r="34" spans="1:7" ht="15.75">
      <c r="A34" s="23" t="s">
        <v>38</v>
      </c>
      <c r="B34" s="54"/>
      <c r="C34" s="57">
        <f>SUM(C24:C33)</f>
        <v>15369.85</v>
      </c>
      <c r="D34" s="54"/>
      <c r="E34" s="57">
        <f>SUM(E24:E33)</f>
        <v>22257.65</v>
      </c>
      <c r="F34" s="56"/>
      <c r="G34" s="56"/>
    </row>
    <row r="35" spans="3:5" ht="15">
      <c r="C35" s="67"/>
      <c r="E35" s="67"/>
    </row>
    <row r="36" spans="1:7" s="30" customFormat="1" ht="15.75">
      <c r="A36" s="5" t="s">
        <v>109</v>
      </c>
      <c r="B36" s="5"/>
      <c r="C36" s="56">
        <f>+C20-C34</f>
        <v>-1099.8900000000012</v>
      </c>
      <c r="D36" s="5"/>
      <c r="E36" s="56">
        <f>+E20-E34</f>
        <v>2503.209999999999</v>
      </c>
      <c r="F36" s="56"/>
      <c r="G36" s="56"/>
    </row>
    <row r="37" spans="3:5" ht="15">
      <c r="C37" s="67"/>
      <c r="E37" s="67"/>
    </row>
    <row r="38" spans="3:5" ht="15">
      <c r="C38" s="67"/>
      <c r="E38" s="67"/>
    </row>
    <row r="39" spans="1:7" ht="15.75">
      <c r="A39" s="30" t="s">
        <v>107</v>
      </c>
      <c r="B39" s="29"/>
      <c r="C39" s="58"/>
      <c r="D39" s="29"/>
      <c r="E39" s="58"/>
      <c r="F39" s="29"/>
      <c r="G39" s="29"/>
    </row>
    <row r="40" spans="1:7" ht="15.75">
      <c r="A40" s="29"/>
      <c r="B40" s="29"/>
      <c r="C40" s="58"/>
      <c r="D40" s="29"/>
      <c r="E40" s="58"/>
      <c r="F40" s="29"/>
      <c r="G40" s="29"/>
    </row>
    <row r="41" spans="1:7" ht="15.75">
      <c r="A41" s="29" t="s">
        <v>113</v>
      </c>
      <c r="B41" s="29"/>
      <c r="C41" s="58">
        <f>E45</f>
        <v>19180.32</v>
      </c>
      <c r="D41" s="29"/>
      <c r="E41" s="58">
        <v>16677.11</v>
      </c>
      <c r="F41" s="29"/>
      <c r="G41" s="29"/>
    </row>
    <row r="42" spans="1:7" ht="15.75">
      <c r="A42" s="29" t="s">
        <v>51</v>
      </c>
      <c r="B42" s="29"/>
      <c r="C42" s="58">
        <v>0</v>
      </c>
      <c r="D42" s="29"/>
      <c r="E42" s="58">
        <v>0</v>
      </c>
      <c r="F42" s="29"/>
      <c r="G42" s="29"/>
    </row>
    <row r="43" spans="1:7" ht="15.75">
      <c r="A43" s="29" t="s">
        <v>52</v>
      </c>
      <c r="B43" s="29"/>
      <c r="C43" s="58">
        <f>+C20</f>
        <v>14269.96</v>
      </c>
      <c r="D43" s="29"/>
      <c r="E43" s="58">
        <f>+E20</f>
        <v>24760.86</v>
      </c>
      <c r="F43" s="29"/>
      <c r="G43" s="29"/>
    </row>
    <row r="44" spans="1:7" ht="15.75">
      <c r="A44" s="29" t="s">
        <v>53</v>
      </c>
      <c r="B44" s="29"/>
      <c r="C44" s="58">
        <f>+C34</f>
        <v>15369.85</v>
      </c>
      <c r="D44" s="29"/>
      <c r="E44" s="58">
        <f>+E34</f>
        <v>22257.65</v>
      </c>
      <c r="F44" s="29"/>
      <c r="G44" s="29"/>
    </row>
    <row r="45" spans="1:7" ht="15.75">
      <c r="A45" s="30" t="s">
        <v>108</v>
      </c>
      <c r="B45" s="30"/>
      <c r="C45" s="59">
        <f>+C41+C42+C43-C44</f>
        <v>18080.43</v>
      </c>
      <c r="D45" s="30"/>
      <c r="E45" s="59">
        <f>+E41+E42+E43-E44</f>
        <v>19180.32</v>
      </c>
      <c r="F45" s="29"/>
      <c r="G45" s="29"/>
    </row>
    <row r="46" spans="1:7" ht="15.75">
      <c r="A46" s="29"/>
      <c r="B46" s="29"/>
      <c r="C46" s="29"/>
      <c r="D46" s="29"/>
      <c r="E46" s="29" t="s">
        <v>4</v>
      </c>
      <c r="F46" s="29"/>
      <c r="G46" s="29"/>
    </row>
    <row r="47" ht="15">
      <c r="E47" s="67" t="s">
        <v>4</v>
      </c>
    </row>
  </sheetData>
  <sheetProtection/>
  <mergeCells count="4">
    <mergeCell ref="A4:H4"/>
    <mergeCell ref="A5:H5"/>
    <mergeCell ref="A6:H6"/>
    <mergeCell ref="A7:H7"/>
  </mergeCells>
  <printOptions/>
  <pageMargins left="0.7" right="0.7" top="0.75" bottom="0.75" header="0.3" footer="0.3"/>
  <pageSetup fitToHeight="0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Loewen</dc:creator>
  <cp:keywords/>
  <dc:description/>
  <cp:lastModifiedBy>Cheryl</cp:lastModifiedBy>
  <cp:lastPrinted>2020-02-11T16:48:42Z</cp:lastPrinted>
  <dcterms:created xsi:type="dcterms:W3CDTF">2015-02-01T19:48:04Z</dcterms:created>
  <dcterms:modified xsi:type="dcterms:W3CDTF">2020-02-11T16:55:45Z</dcterms:modified>
  <cp:category/>
  <cp:version/>
  <cp:contentType/>
  <cp:contentStatus/>
</cp:coreProperties>
</file>